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1" r:id="rId1"/>
    <sheet name="2" sheetId="2" r:id="rId2"/>
    <sheet name="3" sheetId="3" r:id="rId3"/>
    <sheet name="4" sheetId="6" r:id="rId4"/>
  </sheets>
  <calcPr calcId="125725"/>
</workbook>
</file>

<file path=xl/calcChain.xml><?xml version="1.0" encoding="utf-8"?>
<calcChain xmlns="http://schemas.openxmlformats.org/spreadsheetml/2006/main">
  <c r="H8" i="3"/>
  <c r="H19" i="2"/>
  <c r="H45"/>
  <c r="H28"/>
  <c r="H5"/>
  <c r="N5" l="1"/>
  <c r="L5"/>
  <c r="L16"/>
  <c r="J16"/>
  <c r="J5"/>
  <c r="H16" l="1"/>
  <c r="T5" i="1"/>
  <c r="T24"/>
  <c r="O34"/>
  <c r="L24"/>
  <c r="L34" s="1"/>
  <c r="O24"/>
  <c r="P5"/>
  <c r="I25"/>
  <c r="I23" i="2"/>
  <c r="H23"/>
  <c r="H39"/>
  <c r="H42"/>
  <c r="H15"/>
  <c r="H29"/>
  <c r="I27" i="1"/>
  <c r="P42" i="2"/>
  <c r="N42"/>
  <c r="L42"/>
  <c r="J42"/>
  <c r="D9" i="6"/>
  <c r="E9"/>
  <c r="F9"/>
  <c r="G9"/>
  <c r="H9"/>
  <c r="I9"/>
  <c r="J9"/>
  <c r="K9"/>
  <c r="L9"/>
  <c r="M9"/>
  <c r="N9"/>
  <c r="O9"/>
  <c r="P9"/>
  <c r="Q9"/>
  <c r="C9"/>
  <c r="T34" i="1" l="1"/>
  <c r="G31"/>
  <c r="H31"/>
  <c r="F31"/>
  <c r="F34" s="1"/>
  <c r="J45" i="2" l="1"/>
  <c r="K8"/>
  <c r="G11"/>
  <c r="G8"/>
  <c r="F8"/>
  <c r="D8"/>
  <c r="E8"/>
  <c r="C8"/>
  <c r="E5"/>
  <c r="D5"/>
  <c r="C5"/>
  <c r="G5"/>
  <c r="F5"/>
  <c r="F45" s="1"/>
  <c r="G16"/>
  <c r="F16"/>
  <c r="E16"/>
  <c r="D16"/>
  <c r="P45"/>
  <c r="N45"/>
  <c r="L45"/>
  <c r="P24" i="1" l="1"/>
  <c r="J24"/>
  <c r="K24"/>
  <c r="M24"/>
  <c r="N24"/>
  <c r="Q24"/>
  <c r="R24"/>
  <c r="S24"/>
  <c r="U24"/>
  <c r="V24"/>
  <c r="I24"/>
  <c r="H5"/>
  <c r="F14" i="2"/>
  <c r="F28" i="1"/>
  <c r="M5"/>
  <c r="J5"/>
  <c r="G24"/>
  <c r="G5"/>
  <c r="C27"/>
  <c r="C12"/>
  <c r="C5" s="1"/>
  <c r="C12" i="2"/>
  <c r="C11" s="1"/>
  <c r="P34" i="1" l="1"/>
  <c r="M34"/>
  <c r="J34"/>
  <c r="G34"/>
  <c r="Q11" i="3"/>
  <c r="P11"/>
  <c r="Q6"/>
  <c r="Q13" s="1"/>
  <c r="P6"/>
  <c r="O11"/>
  <c r="N11"/>
  <c r="O6"/>
  <c r="O13" s="1"/>
  <c r="N6"/>
  <c r="M11"/>
  <c r="L11"/>
  <c r="M6"/>
  <c r="M13" s="1"/>
  <c r="K11"/>
  <c r="J11"/>
  <c r="K6"/>
  <c r="Q19" i="2"/>
  <c r="Q8"/>
  <c r="Q5"/>
  <c r="O19"/>
  <c r="O8"/>
  <c r="O5"/>
  <c r="M19"/>
  <c r="M8"/>
  <c r="M5"/>
  <c r="K19"/>
  <c r="K5"/>
  <c r="K45" s="1"/>
  <c r="U34" i="1"/>
  <c r="V5"/>
  <c r="R34"/>
  <c r="S5"/>
  <c r="Q5"/>
  <c r="N5"/>
  <c r="D11" i="3"/>
  <c r="E11"/>
  <c r="E13" s="1"/>
  <c r="F11"/>
  <c r="G11"/>
  <c r="H11"/>
  <c r="I11"/>
  <c r="I13" s="1"/>
  <c r="C11"/>
  <c r="C6"/>
  <c r="G6"/>
  <c r="F6"/>
  <c r="E6"/>
  <c r="D6"/>
  <c r="D13" s="1"/>
  <c r="D19" i="2"/>
  <c r="E19"/>
  <c r="C19"/>
  <c r="I8"/>
  <c r="I5"/>
  <c r="D24" i="1"/>
  <c r="E24"/>
  <c r="H24"/>
  <c r="I34"/>
  <c r="C24"/>
  <c r="D5"/>
  <c r="E5"/>
  <c r="Q45" i="2" l="1"/>
  <c r="K13" i="3"/>
  <c r="M45" i="2"/>
  <c r="O45"/>
  <c r="I45"/>
  <c r="G13" i="3"/>
  <c r="Q34" i="1"/>
  <c r="S34"/>
  <c r="V34"/>
  <c r="F13" i="3"/>
  <c r="H13"/>
  <c r="N34" i="1"/>
  <c r="C13" i="3"/>
  <c r="E45" i="2"/>
  <c r="D45"/>
  <c r="G45"/>
  <c r="C45"/>
  <c r="D34" i="1"/>
  <c r="J13" i="3"/>
  <c r="L13"/>
  <c r="N13"/>
  <c r="P13"/>
  <c r="H34" i="1"/>
  <c r="K34"/>
  <c r="E34"/>
  <c r="C34"/>
</calcChain>
</file>

<file path=xl/sharedStrings.xml><?xml version="1.0" encoding="utf-8"?>
<sst xmlns="http://schemas.openxmlformats.org/spreadsheetml/2006/main" count="233" uniqueCount="115">
  <si>
    <t>Сумма,  тыс.руб.</t>
  </si>
  <si>
    <t>1.</t>
  </si>
  <si>
    <t>Мероприятия по текущему ремонту дорог общего пользования муниципального значения и сооружений на них в рамках подпрограммы «Дорожное хозяйство Большеврудского сельского поселения»</t>
  </si>
  <si>
    <t>1.1. Ремонт участка дороги № 1 в д.Б.Вруда Волосовского района ЛО; S-829,4м²; L-0,1430км</t>
  </si>
  <si>
    <t>1.2. Ремонт участка дороги № 2 в д.Б.Вруда Волосовского района ЛО; S-368,3м²; L-0,0635км</t>
  </si>
  <si>
    <t>1.3. Ремонт участка дороги в п.Вруда Волосовского района ЛО; S-1 416,0м²; L-0,3540км</t>
  </si>
  <si>
    <t>1.4. Ремонт участка дороги в д.Прологи Волосовского района ЛО; S-2 600,0м²; L-1,0000км</t>
  </si>
  <si>
    <t>1.5.Ремонт части грунтовой дороги в д.Руссковицы (в рамках реализации № 95-ОЗ от 14.12.2012г.)</t>
  </si>
  <si>
    <t>2.</t>
  </si>
  <si>
    <t>Мероприятия по содержанию дорог общего пользования муниципального значения и сооружений на них в рамках подпрограммы «Дорожное хозяйство Большеврудского сельского поселения»</t>
  </si>
  <si>
    <t>2.1. Чистка дорог от снега;</t>
  </si>
  <si>
    <t>3.</t>
  </si>
  <si>
    <t>Мероприятия по капитальному ремонту дорог общего пользования муниципального значения и сооружений на них из бюджетов всех уровней в рамках подпрограммы «Дорожное хозяйство Большеврудского сельского поселения»</t>
  </si>
  <si>
    <t>4.</t>
  </si>
  <si>
    <t>Мероприятия по ремонту придомовых территорий в рамках подпрограммы «Дорожное хозяйство Большеврудского сельского поселения»</t>
  </si>
  <si>
    <t>ИТОГО</t>
  </si>
  <si>
    <t>2015 год</t>
  </si>
  <si>
    <t>2014 год</t>
  </si>
  <si>
    <t>2016 год</t>
  </si>
  <si>
    <t>МБ</t>
  </si>
  <si>
    <t>ОБ</t>
  </si>
  <si>
    <t>Наименование мероприятий</t>
  </si>
  <si>
    <t>№ п/п</t>
  </si>
  <si>
    <t>РБ</t>
  </si>
  <si>
    <t>1.6.Ремонт части дороги в д.Полобицы (в рамках реализации № 95-ОЗ от 14.12.2012г.)</t>
  </si>
  <si>
    <t>1.7. Ремонт 2-ой участка дороги в д.Руссковицы</t>
  </si>
  <si>
    <t>2.2. Лабораторный и строительный контроль качества выполнения работ, определение зернового состава щебня</t>
  </si>
  <si>
    <t xml:space="preserve">2.3.  Содержанию дорог общего пользования муниципального значения и сооружений на них </t>
  </si>
  <si>
    <t>2.4.  Содержанию дорог общего пользования муниципального значения и сооружений на них в чистоте</t>
  </si>
  <si>
    <t>Мероприятия по по владению, пользованию и распоряжению имуществом, находящимся в муниципальной собственности муниципального образования в рамках подпрограммы «Жилищно-коммунальное хозяйство Большеврудского сельского поселения»</t>
  </si>
  <si>
    <t xml:space="preserve">1.1. Ремонт водопровода в д.Б.Вруда </t>
  </si>
  <si>
    <t>Мероприятия в области жилищного хозяйства муниципального образования в рамках подпрограммы «Жилищно-коммунальное хозяйство Большеврудского сельского поселения»</t>
  </si>
  <si>
    <t>2.1. Мероприятия по содержанию жилого фонда</t>
  </si>
  <si>
    <t>2.2. Оценка имущества</t>
  </si>
  <si>
    <t xml:space="preserve">Мероприятия по капитальному ремонту муниципальных объектов коммунального хозяйства в рамках подпрограммы "Жилищно-коммунальное хозяйство Большеврудского сельского поселения" </t>
  </si>
  <si>
    <t>3.1. Ремонт бани в д.Большая Вруда</t>
  </si>
  <si>
    <t>3.2. Гос.экспертиза проектной документации на соответствие тех.регламентам по строительству канализационных очистных сооружений в д.Большая Вруда</t>
  </si>
  <si>
    <t>Мероприятия по строительству и реконструкции объектов водоснабжения, водоотведения и очистки сточных вод в рамках подпрограммы "Жилищно-коммунальное хозяйство Большеврудского сельского поселения"</t>
  </si>
  <si>
    <t>5.</t>
  </si>
  <si>
    <t>Мероприятия по организации  и содержанию уличного освещения населенных пунктов муниципального образования в рамках подпрограммы «Жилищно-коммунальное хозяйство Большеврудского сельского поселения»</t>
  </si>
  <si>
    <t>6.</t>
  </si>
  <si>
    <t>Мероприятия по озеленению территории муниципального образования в рамках подпрограммы «Жилищно-коммунальное хозяйство Большеврудского сельского поселения»</t>
  </si>
  <si>
    <t>7.</t>
  </si>
  <si>
    <t>Мероприятия по организации  и содержанию мест захоронения муниципального образования в рамках подпрограммы «Жилищно-коммунальное хозяйство Большеврудского сельского поселения»</t>
  </si>
  <si>
    <t>8.</t>
  </si>
  <si>
    <t>Мероприятия по организации благоустройства территории поселения в рамках подпрограммы «Жилищно-коммунальное хозяйство Большеврудского сельского поселения»</t>
  </si>
  <si>
    <t>9.</t>
  </si>
  <si>
    <t>Прочие  мероприятия  по  благоустройству  поселений в рамках подпрограммы «Жилищно-коммунальное хозяйство Большеврудского сельского поселения»</t>
  </si>
  <si>
    <t>10.</t>
  </si>
  <si>
    <t xml:space="preserve">Мероприятия по организации сбора и вывоза бытовых отходов и мусора на территории населенных пунктов муниципального образования в рамках подпрограммы "Жилищно-коммунальное хозяйство Большеврудского сельского поселения" </t>
  </si>
  <si>
    <t>11.</t>
  </si>
  <si>
    <t xml:space="preserve">Прочие мероприятия в области коммунального хозяйства в рамках подпрограммы "Жилищно-коммунальное хозяйство Большеврудского сельского поселения" </t>
  </si>
  <si>
    <t>12.</t>
  </si>
  <si>
    <t xml:space="preserve">Мероприятия по капитальному ремонту многоквартирных домов в рамках подпрограммы "Жилищно-коммунальное хозяйство Большеврудского сельского поселения" </t>
  </si>
  <si>
    <t>5.2. Организация и содержание уличного освещения</t>
  </si>
  <si>
    <t>1.2. Мероприятия по по владению, пользованию и распоряжению имуществом</t>
  </si>
  <si>
    <t>Жилье для молодежи в рамках подпрограммы «Устойчивое развитие территорий Большеврудского сельского поселения»</t>
  </si>
  <si>
    <t>Развитие учреждений культурно-досуговой деятельности в рамках подпрограммы «Устойчивое развитие территорий Большеврудского сельского поселения»</t>
  </si>
  <si>
    <t>2.1. Капитальный ремонт фасада дома культуры д.Б.Вруда (в рамках программы «Устойчивое развитие сельских территорий МО Волосовский МР ЛО на 2014-2017годы и на период до 2020 года»)</t>
  </si>
  <si>
    <t>Газификация населенных  пунктов муниципального образования в рамках подпрограммы «Устойчивое развитие территорий Большеврудского сельского поселения»</t>
  </si>
  <si>
    <t>4.1. Капитальный ремонт дома культуры д.Большая Вруда Волосовского муниципального района, включенного в гос.программу «Развитие сельского хозяйства Ленинградской области на 2013-2020 годы»</t>
  </si>
  <si>
    <t>2017 год</t>
  </si>
  <si>
    <t>2018 год</t>
  </si>
  <si>
    <t>2019 год</t>
  </si>
  <si>
    <t>2020 год</t>
  </si>
  <si>
    <t>13.</t>
  </si>
  <si>
    <t xml:space="preserve">Мероприятия по капитальному ремонту муниципального жилищного фонда в рамках подпрограммы "Жилищно-коммунальное хозяйство Большеврудского сельского поселения" </t>
  </si>
  <si>
    <t>1.8. Ремонт дороги в д.Кр. Прологи Волосовского района ЛО; S-1120,0м²; L-0,400км</t>
  </si>
  <si>
    <r>
      <rPr>
        <sz val="12"/>
        <color theme="1"/>
        <rFont val="Times New Roman"/>
        <family val="1"/>
        <charset val="204"/>
      </rPr>
      <t>4.1. Ремонт дворовой территории многоквартирного дома № 5 в д.Большая Вруда Волосовского района ЛО; S-183,330м</t>
    </r>
    <r>
      <rPr>
        <b/>
        <sz val="12"/>
        <color theme="1"/>
        <rFont val="Times New Roman"/>
        <family val="1"/>
        <charset val="204"/>
      </rPr>
      <t>²</t>
    </r>
  </si>
  <si>
    <t>1.9. Ремонт участка дороги от региональной дороги "Гатчина-Ополье" до ул.Озерная и до дома № 10 по ул.Молодежная д.Смердовицы Волосовского района ЛО; S-3840,0м²; L-1,200км</t>
  </si>
  <si>
    <t>1.10. Ремонт участка дороги от перекрестка у д. № 8 до общественных огородов в д. Б.Вруда Волосовского района ЛО; S-705,4м²; L-0,130км</t>
  </si>
  <si>
    <t>2.5. Разработка проекта безопасности дорожного движения</t>
  </si>
  <si>
    <t xml:space="preserve">Мероприятия по борьбе с борщевиком Сосновского на территории поселения в рамках подпрограммы "Жилищно-коммунальное хозяйство Большеврудского сельского поселения" </t>
  </si>
  <si>
    <t>-</t>
  </si>
  <si>
    <t>14.</t>
  </si>
  <si>
    <t>5.3. Устройство уличного освещения (в рамках реализации № 95-ОЗ от 14.12.2012г.) в д.Большие Сяглицы,д.Прологи, д.Красные Прологи, д.Овинцево 2, п.Вруда ул.Лесная, п.Вруда ул.Заводская, д.Аракюля, п.Сяглицы</t>
  </si>
  <si>
    <t>5.1. Устройство уличного освещения (в рамках реализации № 95-ОЗ от 14.12.2012г.) в д.Большие Сяглицы,д.Прологи, д.Красные Прологи, д.Овинцево 2, п.Вруда ул.Лесная, п.Вруда ул.Заводская, д.Аракюля, п.Сяглицы</t>
  </si>
  <si>
    <t xml:space="preserve">8.1. Установка указателей улиц (в рамках реализации № 95-ОЗ от 14.12.2012г.) в д.Смердовицы, п.Вруда </t>
  </si>
  <si>
    <t>5.4. Устройство уличного освещения (в рамках реализации № 95-ОЗ от 14.12.2012г.) в д.Сяглицы, д.Штурмангоф</t>
  </si>
  <si>
    <t>5.5. Приобретение уличных светодиодных светильников (в рамках реализации № 95-ОЗ от 14.12.2012г.) в д.Ямки</t>
  </si>
  <si>
    <t xml:space="preserve">3.3. Ремонт колодцев (в рамках реализации № 95-ОЗ от 14.12.2012г.) в д.Плещевицы, д.Смердовицы, д.Летошицы, п.Вруда ул.Победы, ремонт колонки в п.Вруда ул.Лесная </t>
  </si>
  <si>
    <t>3.4. Ремонт и чистка колодцев (в рамках реализации № 95-ОЗ от 14.12.2012г.) в д.Коноховицы и в д.Тресковицы</t>
  </si>
  <si>
    <t>8.2. Установка детской площадки (в рамках реализации № 95-ОЗ от 14.12.2012г.) в д.Смердовицы ул.Озерная</t>
  </si>
  <si>
    <t>1.11. Приобретение щебня для подсыпки дороги (в рамках реализации № 95-ОЗ от 14.12.2012г.) в п.Вруда ул.Лесная</t>
  </si>
  <si>
    <t>5.6. Устройство уличного освещения ( в рамках реализации № 42-ОЗ от 12.05.2015г.) в д.Большая Вруда с установкой светодиодных светильников.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</si>
  <si>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</si>
  <si>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 xml:space="preserve"> -</t>
  </si>
  <si>
    <t>Перечень мероприятий Подпрограммы 4
«Обеспечение защиты населения и территории МО Большеврудское сельское поселение от чрезвычайных ситуаций»</t>
  </si>
  <si>
    <t>Перечень мероприятий Подпрограммы 3
«Устойчивое развитие территории  Большеврудского сельского поселения»</t>
  </si>
  <si>
    <t>Перечень мероприятий Подпрограммы 2
«Жилищно-коммунальное хозяйство  Большеврудского сельского поселения»</t>
  </si>
  <si>
    <t xml:space="preserve">Перечень мероприятий Подпрограммы 1
«Дорожное хозяйство  Большеврудского сельского поселения» </t>
  </si>
  <si>
    <t>Капитальный ремонт объектов муниципальной собственности  в рамках подпрограммы "Устойчивое развитие территории Большеврудского сельского поселения" муниципальной программы "Устойчивое развитие Большеврудского сельского поселения Волосовского муниципального района Ленинградской области"</t>
  </si>
  <si>
    <t>1.12. Ремонт участка дороги д.Б.Вруда от перекрестка около коттеджей 15 и 28 до коттеджа 12; S-1 064,6м²; L-0,1996км</t>
  </si>
  <si>
    <t>1.13. Ремонт участка дороги д.Б.Вруда от дома № 3 до домов № 5, 6; S-170м²; L-0,028км</t>
  </si>
  <si>
    <t>1.14. Ремонт участка дороги в п.Вруда по ул.Лесная от дома № 27 до дома № 43; S-600м²; L-0,150км</t>
  </si>
  <si>
    <t>4.2. Ремонт 2-ой части дворовой территории многоквартирного дома № 5 в д.Большая Вруда Волосовского района ЛО; S-234,0м²</t>
  </si>
  <si>
    <t>14.2. Оценка эффективности проведенных химических мероприятий после каждой обработки</t>
  </si>
  <si>
    <t xml:space="preserve">13.1. Взносы на капитальный ремонт общедомового имущества </t>
  </si>
  <si>
    <t>13.2. Капитальный ремонт балконов в д.Большая Вруда д.2 кв.6, д.5 кв.10</t>
  </si>
  <si>
    <t xml:space="preserve">14.1. Борьба с борщевиком Сосновского </t>
  </si>
  <si>
    <t xml:space="preserve">1.15. Подсыпка щебнем дороги (в рамках реализации № 95-ОЗ от 14.12.2012г.) в  д. Плещевицы </t>
  </si>
  <si>
    <t>1.16. Подсыпка щебнем дороги (в рамках реализации № 95-ОЗ от 14.12.2012г.) в д. Летошицы</t>
  </si>
  <si>
    <t xml:space="preserve">1.17. Подсыпка щебнем дороги (в рамках реализации № 95-ОЗ от 14.12.2012г.) в пос. Вруда  ул. Победы </t>
  </si>
  <si>
    <t>4.2. Строительство канализационных очистных сооружений в д.Большая Вруда</t>
  </si>
  <si>
    <t>4.1. Строительство канализационных очистных сооружений в д.Большая Вруда в рамках гос.программы ЛО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подпрограммы «Водоснабжение и водоотведение Ленинградской области на 2014-2018 годы»</t>
  </si>
  <si>
    <t>1.1. Подсыпка щебнем подъезда к пожарному водоему (в рамках реализации № 95-ОЗ от 14.12.2012г.) д. Овинцево</t>
  </si>
  <si>
    <t>1.2. Строительство пожарного резервуара (в рамках реализации № 95-ОЗ от 14.12.2012г.) в д.Руссковицы</t>
  </si>
  <si>
    <t>8.3. Приобретение и установка навеса для автолавки (в рамках реализации № 95-ОЗ от 14.12.2012г.) в д.Летошицы</t>
  </si>
  <si>
    <t>8.6. Приобретение и установка детского спортивного городка (в рамках реализации № 95-ОЗ от 14.12.2012г.) в д.Плещевицы</t>
  </si>
  <si>
    <t>1.3. Установка системы оповещения граждан (в рамках реализации № 42-ОЗ от 12.05.2015г.) в д.Большая Вруда</t>
  </si>
  <si>
    <t xml:space="preserve">3.1. Распределительный газопровод дер.Княжево, в т.ч. проектные работы (2,5 км) в рамках подпрограммы «Устойчивое развитие сельских территорий на 2014-2018 годы и на период до 2020 года» Государственной программы «Развитие сельского хозяйства Ленинградской области» </t>
  </si>
  <si>
    <t>8.4. Приобретение и установка навеса для автолавки (в рамках реализации № 95-ОЗ от 14.12.2012г.) в д.Тресковицы 1</t>
  </si>
  <si>
    <t>8.5. Приобретение и установка навеса для автолавки (в рамках реализации № 95-ОЗ от 14.12.2012г.) в д.Тресковицы 2</t>
  </si>
  <si>
    <t>1.18. Ремонт участка дороги от коттеджей № 28 и № 15 до коттеджей № 24 и № 19 в д.Большая Вруда; S-616,925м²; L-146,886км</t>
  </si>
  <si>
    <t>3.2. Распределительный газопровод дер.Княжево, проверка проектной документации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</si>
</sst>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6" formatCode="_-* #,##0.000_р_._-;\-* #,##0.0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3" fillId="0" borderId="1" xfId="1" applyNumberFormat="1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0" fontId="4" fillId="0" borderId="0" xfId="0" applyFont="1" applyFill="1"/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right"/>
    </xf>
    <xf numFmtId="166" fontId="2" fillId="0" borderId="1" xfId="1" applyNumberFormat="1" applyFont="1" applyFill="1" applyBorder="1" applyAlignment="1">
      <alignment horizontal="right" vertical="top" wrapText="1"/>
    </xf>
    <xf numFmtId="166" fontId="3" fillId="0" borderId="1" xfId="1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9" zoomScaleNormal="79" workbookViewId="0">
      <selection activeCell="W1" sqref="W1:Y1048576"/>
    </sheetView>
  </sheetViews>
  <sheetFormatPr defaultRowHeight="15"/>
  <cols>
    <col min="1" max="1" width="3.85546875" style="8" customWidth="1"/>
    <col min="2" max="2" width="38.5703125" style="8" customWidth="1"/>
    <col min="3" max="3" width="10.85546875" style="8" customWidth="1"/>
    <col min="4" max="4" width="8.5703125" style="8" customWidth="1"/>
    <col min="5" max="5" width="11.140625" style="8" customWidth="1"/>
    <col min="6" max="6" width="11.28515625" style="8" customWidth="1"/>
    <col min="7" max="7" width="10" style="8" customWidth="1"/>
    <col min="8" max="8" width="11.7109375" style="8" customWidth="1"/>
    <col min="9" max="9" width="11.28515625" style="8" customWidth="1"/>
    <col min="10" max="10" width="10" style="8" customWidth="1"/>
    <col min="11" max="11" width="10.7109375" style="8" customWidth="1"/>
    <col min="12" max="12" width="11" style="27" customWidth="1"/>
    <col min="13" max="13" width="10" style="27" customWidth="1"/>
    <col min="14" max="14" width="7.140625" style="8" customWidth="1"/>
    <col min="15" max="16" width="10.85546875" style="8" customWidth="1"/>
    <col min="17" max="17" width="7.140625" style="8" customWidth="1"/>
    <col min="18" max="18" width="10.85546875" style="8" customWidth="1"/>
    <col min="19" max="20" width="9.140625" style="8" customWidth="1"/>
    <col min="21" max="21" width="11" style="8" customWidth="1"/>
    <col min="22" max="22" width="7.140625" style="8" customWidth="1"/>
    <col min="23" max="23" width="6.28515625" style="27" customWidth="1"/>
    <col min="24" max="16384" width="9.140625" style="8"/>
  </cols>
  <sheetData>
    <row r="1" spans="1:22" ht="60" customHeight="1">
      <c r="A1" s="40" t="s">
        <v>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5.75" customHeight="1">
      <c r="A2" s="44" t="s">
        <v>22</v>
      </c>
      <c r="B2" s="45" t="s">
        <v>21</v>
      </c>
      <c r="C2" s="46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ht="15.75">
      <c r="A3" s="44"/>
      <c r="B3" s="45"/>
      <c r="C3" s="44" t="s">
        <v>17</v>
      </c>
      <c r="D3" s="44"/>
      <c r="E3" s="44"/>
      <c r="F3" s="44" t="s">
        <v>16</v>
      </c>
      <c r="G3" s="44"/>
      <c r="H3" s="44"/>
      <c r="I3" s="44" t="s">
        <v>18</v>
      </c>
      <c r="J3" s="44"/>
      <c r="K3" s="44"/>
      <c r="L3" s="44" t="s">
        <v>61</v>
      </c>
      <c r="M3" s="44"/>
      <c r="N3" s="44"/>
      <c r="O3" s="44" t="s">
        <v>62</v>
      </c>
      <c r="P3" s="44"/>
      <c r="Q3" s="44"/>
      <c r="R3" s="46" t="s">
        <v>63</v>
      </c>
      <c r="S3" s="47"/>
      <c r="T3" s="48"/>
      <c r="U3" s="44" t="s">
        <v>64</v>
      </c>
      <c r="V3" s="44"/>
    </row>
    <row r="4" spans="1:22" ht="15.75">
      <c r="A4" s="44"/>
      <c r="B4" s="45"/>
      <c r="C4" s="25" t="s">
        <v>19</v>
      </c>
      <c r="D4" s="25" t="s">
        <v>23</v>
      </c>
      <c r="E4" s="25" t="s">
        <v>20</v>
      </c>
      <c r="F4" s="25" t="s">
        <v>19</v>
      </c>
      <c r="G4" s="25" t="s">
        <v>23</v>
      </c>
      <c r="H4" s="25" t="s">
        <v>20</v>
      </c>
      <c r="I4" s="34" t="s">
        <v>19</v>
      </c>
      <c r="J4" s="34" t="s">
        <v>23</v>
      </c>
      <c r="K4" s="34" t="s">
        <v>20</v>
      </c>
      <c r="L4" s="25" t="s">
        <v>19</v>
      </c>
      <c r="M4" s="25" t="s">
        <v>23</v>
      </c>
      <c r="N4" s="25" t="s">
        <v>20</v>
      </c>
      <c r="O4" s="25" t="s">
        <v>19</v>
      </c>
      <c r="P4" s="25" t="s">
        <v>23</v>
      </c>
      <c r="Q4" s="25" t="s">
        <v>20</v>
      </c>
      <c r="R4" s="25" t="s">
        <v>19</v>
      </c>
      <c r="S4" s="34" t="s">
        <v>23</v>
      </c>
      <c r="T4" s="34" t="s">
        <v>20</v>
      </c>
      <c r="U4" s="25" t="s">
        <v>19</v>
      </c>
      <c r="V4" s="25" t="s">
        <v>20</v>
      </c>
    </row>
    <row r="5" spans="1:22" ht="113.25" customHeight="1">
      <c r="A5" s="41" t="s">
        <v>1</v>
      </c>
      <c r="B5" s="13" t="s">
        <v>2</v>
      </c>
      <c r="C5" s="6">
        <f>SUM(C6:C12)</f>
        <v>1131.5</v>
      </c>
      <c r="D5" s="6">
        <f>SUM(D6:D12)</f>
        <v>0</v>
      </c>
      <c r="E5" s="6">
        <f>SUM(E6:E12)</f>
        <v>2223.1</v>
      </c>
      <c r="F5" s="6">
        <v>419.4</v>
      </c>
      <c r="G5" s="6">
        <f>SUM(G6:G12)</f>
        <v>0</v>
      </c>
      <c r="H5" s="6">
        <f>SUM(H6:H15)</f>
        <v>1304.4929999999999</v>
      </c>
      <c r="I5" s="6">
        <v>117.3</v>
      </c>
      <c r="J5" s="6">
        <f>SUM(J6:J12)</f>
        <v>0</v>
      </c>
      <c r="K5" s="6">
        <v>1032.1500000000001</v>
      </c>
      <c r="L5" s="6">
        <v>170</v>
      </c>
      <c r="M5" s="6">
        <f>SUM(M6:M12)</f>
        <v>0</v>
      </c>
      <c r="N5" s="6">
        <f>SUM(N6:N12)</f>
        <v>0</v>
      </c>
      <c r="O5" s="6">
        <v>100</v>
      </c>
      <c r="P5" s="6">
        <f>SUM(P6:P12)</f>
        <v>0</v>
      </c>
      <c r="Q5" s="6">
        <f>SUM(Q6:Q12)</f>
        <v>0</v>
      </c>
      <c r="R5" s="6">
        <v>100</v>
      </c>
      <c r="S5" s="6">
        <f>SUM(S6:S12)</f>
        <v>0</v>
      </c>
      <c r="T5" s="6">
        <f>SUM(T6:T12)</f>
        <v>0</v>
      </c>
      <c r="U5" s="6">
        <v>200</v>
      </c>
      <c r="V5" s="6">
        <f>SUM(V6:V12)</f>
        <v>0</v>
      </c>
    </row>
    <row r="6" spans="1:22" ht="49.5" customHeight="1">
      <c r="A6" s="42"/>
      <c r="B6" s="14" t="s">
        <v>3</v>
      </c>
      <c r="C6" s="7">
        <v>40.4</v>
      </c>
      <c r="D6" s="7">
        <v>0</v>
      </c>
      <c r="E6" s="7">
        <v>284.60000000000002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</row>
    <row r="7" spans="1:22" ht="48.75" customHeight="1">
      <c r="A7" s="42"/>
      <c r="B7" s="14" t="s">
        <v>4</v>
      </c>
      <c r="C7" s="7">
        <v>17.7</v>
      </c>
      <c r="D7" s="7">
        <v>0</v>
      </c>
      <c r="E7" s="7">
        <v>124.9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/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</row>
    <row r="8" spans="1:22" ht="48.75" customHeight="1">
      <c r="A8" s="42"/>
      <c r="B8" s="14" t="s">
        <v>5</v>
      </c>
      <c r="C8" s="7">
        <v>61.7</v>
      </c>
      <c r="D8" s="7">
        <v>0</v>
      </c>
      <c r="E8" s="7">
        <v>435.25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/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</row>
    <row r="9" spans="1:22" ht="48.75" customHeight="1">
      <c r="A9" s="42"/>
      <c r="B9" s="14" t="s">
        <v>6</v>
      </c>
      <c r="C9" s="7">
        <v>126.9</v>
      </c>
      <c r="D9" s="7">
        <v>0</v>
      </c>
      <c r="E9" s="7">
        <v>894.35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</row>
    <row r="10" spans="1:22" ht="52.5" customHeight="1">
      <c r="A10" s="42"/>
      <c r="B10" s="14" t="s">
        <v>7</v>
      </c>
      <c r="C10" s="7">
        <v>16.5</v>
      </c>
      <c r="D10" s="7">
        <v>0</v>
      </c>
      <c r="E10" s="7">
        <v>258.3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48.75" customHeight="1">
      <c r="A11" s="42"/>
      <c r="B11" s="14" t="s">
        <v>24</v>
      </c>
      <c r="C11" s="7">
        <v>124.6</v>
      </c>
      <c r="D11" s="7">
        <v>0</v>
      </c>
      <c r="E11" s="7">
        <v>225.7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33" customHeight="1">
      <c r="A12" s="42"/>
      <c r="B12" s="14" t="s">
        <v>25</v>
      </c>
      <c r="C12" s="7">
        <f>483.3+260.4</f>
        <v>743.7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/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51" customHeight="1">
      <c r="A13" s="42"/>
      <c r="B13" s="14" t="s">
        <v>67</v>
      </c>
      <c r="C13" s="7"/>
      <c r="D13" s="7"/>
      <c r="E13" s="7"/>
      <c r="F13" s="28">
        <v>15.496</v>
      </c>
      <c r="G13" s="7"/>
      <c r="H13" s="28">
        <v>139.46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97.5" customHeight="1">
      <c r="A14" s="42"/>
      <c r="B14" s="14" t="s">
        <v>69</v>
      </c>
      <c r="C14" s="7"/>
      <c r="D14" s="7"/>
      <c r="E14" s="7"/>
      <c r="F14" s="28">
        <v>56.279000000000003</v>
      </c>
      <c r="G14" s="7"/>
      <c r="H14" s="28">
        <v>506.50700000000001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67.5" customHeight="1">
      <c r="A15" s="42"/>
      <c r="B15" s="14" t="s">
        <v>70</v>
      </c>
      <c r="C15" s="7"/>
      <c r="D15" s="7"/>
      <c r="E15" s="7"/>
      <c r="F15" s="28">
        <v>73.17022</v>
      </c>
      <c r="G15" s="7"/>
      <c r="H15" s="28">
        <v>658.52599999999995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65.25" customHeight="1">
      <c r="A16" s="42"/>
      <c r="B16" s="14" t="s">
        <v>83</v>
      </c>
      <c r="C16" s="7"/>
      <c r="D16" s="7"/>
      <c r="E16" s="7"/>
      <c r="F16" s="28"/>
      <c r="G16" s="7"/>
      <c r="H16" s="28"/>
      <c r="I16" s="28">
        <v>6.66</v>
      </c>
      <c r="J16" s="28"/>
      <c r="K16" s="28">
        <v>126.25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5.25" customHeight="1">
      <c r="A17" s="42"/>
      <c r="B17" s="14" t="s">
        <v>92</v>
      </c>
      <c r="C17" s="7"/>
      <c r="D17" s="7"/>
      <c r="E17" s="7"/>
      <c r="F17" s="28"/>
      <c r="G17" s="7"/>
      <c r="H17" s="28"/>
      <c r="I17" s="28">
        <v>64.085999999999999</v>
      </c>
      <c r="J17" s="28"/>
      <c r="K17" s="28">
        <v>576.774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8" customHeight="1">
      <c r="A18" s="42"/>
      <c r="B18" s="14" t="s">
        <v>93</v>
      </c>
      <c r="C18" s="7"/>
      <c r="D18" s="7"/>
      <c r="E18" s="7"/>
      <c r="F18" s="28"/>
      <c r="G18" s="7"/>
      <c r="H18" s="28"/>
      <c r="I18" s="28">
        <v>10.233000000000001</v>
      </c>
      <c r="J18" s="28"/>
      <c r="K18" s="28">
        <v>92.099000000000004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49.5" customHeight="1">
      <c r="A19" s="43"/>
      <c r="B19" s="14" t="s">
        <v>94</v>
      </c>
      <c r="C19" s="7"/>
      <c r="D19" s="7"/>
      <c r="E19" s="7"/>
      <c r="F19" s="28"/>
      <c r="G19" s="7"/>
      <c r="H19" s="28"/>
      <c r="I19" s="28">
        <v>26.335999999999999</v>
      </c>
      <c r="J19" s="28"/>
      <c r="K19" s="28">
        <v>237.02699999999999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49.5" customHeight="1">
      <c r="A20" s="32"/>
      <c r="B20" s="14" t="s">
        <v>100</v>
      </c>
      <c r="C20" s="7"/>
      <c r="D20" s="7"/>
      <c r="E20" s="7"/>
      <c r="F20" s="28"/>
      <c r="G20" s="7"/>
      <c r="H20" s="28"/>
      <c r="I20" s="28"/>
      <c r="J20" s="28"/>
      <c r="K20" s="28"/>
      <c r="L20" s="28">
        <v>7.1379999999999999</v>
      </c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49.5" customHeight="1">
      <c r="A21" s="32"/>
      <c r="B21" s="14" t="s">
        <v>101</v>
      </c>
      <c r="C21" s="7"/>
      <c r="D21" s="7"/>
      <c r="E21" s="7"/>
      <c r="F21" s="28"/>
      <c r="G21" s="7"/>
      <c r="H21" s="28"/>
      <c r="I21" s="28"/>
      <c r="J21" s="28"/>
      <c r="K21" s="28"/>
      <c r="L21" s="28">
        <v>9.5790000000000006</v>
      </c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9.5" customHeight="1">
      <c r="A22" s="32"/>
      <c r="B22" s="14" t="s">
        <v>102</v>
      </c>
      <c r="C22" s="7"/>
      <c r="D22" s="7"/>
      <c r="E22" s="7"/>
      <c r="F22" s="28"/>
      <c r="G22" s="7"/>
      <c r="H22" s="28"/>
      <c r="I22" s="28"/>
      <c r="J22" s="28"/>
      <c r="K22" s="28"/>
      <c r="L22" s="28">
        <v>25.327999999999999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66" customHeight="1">
      <c r="A23" s="38"/>
      <c r="B23" s="14" t="s">
        <v>113</v>
      </c>
      <c r="C23" s="7"/>
      <c r="D23" s="7"/>
      <c r="E23" s="7"/>
      <c r="F23" s="28"/>
      <c r="G23" s="7"/>
      <c r="H23" s="28"/>
      <c r="I23" s="28"/>
      <c r="J23" s="28"/>
      <c r="K23" s="28"/>
      <c r="L23" s="28">
        <v>109.622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11" customHeight="1">
      <c r="A24" s="41" t="s">
        <v>8</v>
      </c>
      <c r="B24" s="13" t="s">
        <v>9</v>
      </c>
      <c r="C24" s="6">
        <f t="shared" ref="C24:H24" si="0">SUM(C25:C28)</f>
        <v>1010.2</v>
      </c>
      <c r="D24" s="6">
        <f t="shared" si="0"/>
        <v>45.2</v>
      </c>
      <c r="E24" s="6">
        <f t="shared" si="0"/>
        <v>0</v>
      </c>
      <c r="F24" s="6">
        <v>1086.1379999999999</v>
      </c>
      <c r="G24" s="6">
        <f t="shared" si="0"/>
        <v>68.8</v>
      </c>
      <c r="H24" s="6">
        <f t="shared" si="0"/>
        <v>0</v>
      </c>
      <c r="I24" s="6">
        <f>SUM(I25:I29)</f>
        <v>2388.9168300000001</v>
      </c>
      <c r="J24" s="6">
        <f t="shared" ref="J24:V24" si="1">SUM(J25:J29)</f>
        <v>75.400000000000006</v>
      </c>
      <c r="K24" s="6">
        <f t="shared" si="1"/>
        <v>0</v>
      </c>
      <c r="L24" s="6">
        <f>SUM(L25:L29)</f>
        <v>1422</v>
      </c>
      <c r="M24" s="6">
        <f t="shared" si="1"/>
        <v>82.9</v>
      </c>
      <c r="N24" s="6">
        <f t="shared" si="1"/>
        <v>0</v>
      </c>
      <c r="O24" s="6">
        <f>SUM(O25:O29)</f>
        <v>1534.5</v>
      </c>
      <c r="P24" s="6">
        <f t="shared" si="1"/>
        <v>91.2</v>
      </c>
      <c r="Q24" s="6">
        <f t="shared" si="1"/>
        <v>0</v>
      </c>
      <c r="R24" s="6">
        <f t="shared" si="1"/>
        <v>1550.9</v>
      </c>
      <c r="S24" s="6">
        <f t="shared" si="1"/>
        <v>100.3</v>
      </c>
      <c r="T24" s="6">
        <f t="shared" ref="T24" si="2">SUM(T25:T29)</f>
        <v>0</v>
      </c>
      <c r="U24" s="6">
        <f t="shared" si="1"/>
        <v>1640</v>
      </c>
      <c r="V24" s="6">
        <f t="shared" si="1"/>
        <v>0</v>
      </c>
    </row>
    <row r="25" spans="1:22" ht="18" customHeight="1">
      <c r="A25" s="42"/>
      <c r="B25" s="14" t="s">
        <v>10</v>
      </c>
      <c r="C25" s="7">
        <v>300</v>
      </c>
      <c r="D25" s="7">
        <v>45.2</v>
      </c>
      <c r="E25" s="7">
        <v>0</v>
      </c>
      <c r="F25" s="7">
        <v>600</v>
      </c>
      <c r="G25" s="7">
        <v>68.8</v>
      </c>
      <c r="H25" s="7">
        <v>0</v>
      </c>
      <c r="I25" s="7">
        <f>534.65+258.1-75.4</f>
        <v>717.35</v>
      </c>
      <c r="J25" s="7">
        <v>75.400000000000006</v>
      </c>
      <c r="K25" s="7">
        <v>0</v>
      </c>
      <c r="L25" s="7">
        <v>672</v>
      </c>
      <c r="M25" s="7">
        <v>82.9</v>
      </c>
      <c r="N25" s="7">
        <v>0</v>
      </c>
      <c r="O25" s="7">
        <v>834.5</v>
      </c>
      <c r="P25" s="7">
        <v>91.2</v>
      </c>
      <c r="Q25" s="7">
        <v>0</v>
      </c>
      <c r="R25" s="7">
        <v>850.9</v>
      </c>
      <c r="S25" s="7">
        <v>100.3</v>
      </c>
      <c r="T25" s="7">
        <v>0</v>
      </c>
      <c r="U25" s="7">
        <v>940</v>
      </c>
      <c r="V25" s="7">
        <v>0</v>
      </c>
    </row>
    <row r="26" spans="1:22" ht="49.5" customHeight="1">
      <c r="A26" s="42"/>
      <c r="B26" s="15" t="s">
        <v>26</v>
      </c>
      <c r="C26" s="7">
        <v>100</v>
      </c>
      <c r="D26" s="7">
        <v>0</v>
      </c>
      <c r="E26" s="7">
        <v>0</v>
      </c>
      <c r="F26" s="7">
        <v>50</v>
      </c>
      <c r="G26" s="7">
        <v>0</v>
      </c>
      <c r="H26" s="7">
        <v>0</v>
      </c>
      <c r="I26" s="7">
        <v>100</v>
      </c>
      <c r="J26" s="7">
        <v>0</v>
      </c>
      <c r="K26" s="7">
        <v>0</v>
      </c>
      <c r="L26" s="7">
        <v>100</v>
      </c>
      <c r="M26" s="7">
        <v>0</v>
      </c>
      <c r="N26" s="7">
        <v>0</v>
      </c>
      <c r="O26" s="7">
        <v>100</v>
      </c>
      <c r="P26" s="7"/>
      <c r="Q26" s="7">
        <v>0</v>
      </c>
      <c r="R26" s="7">
        <v>100</v>
      </c>
      <c r="S26" s="7">
        <v>0</v>
      </c>
      <c r="T26" s="7">
        <v>0</v>
      </c>
      <c r="U26" s="7">
        <v>100</v>
      </c>
      <c r="V26" s="7">
        <v>0</v>
      </c>
    </row>
    <row r="27" spans="1:22" ht="50.25" customHeight="1">
      <c r="A27" s="42"/>
      <c r="B27" s="15" t="s">
        <v>27</v>
      </c>
      <c r="C27" s="7">
        <f>687.6-260.4</f>
        <v>427.20000000000005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>150+751.54683</f>
        <v>901.54683</v>
      </c>
      <c r="J27" s="7">
        <v>0</v>
      </c>
      <c r="K27" s="7">
        <v>0</v>
      </c>
      <c r="L27" s="7">
        <v>200</v>
      </c>
      <c r="M27" s="7">
        <v>0</v>
      </c>
      <c r="N27" s="7">
        <v>0</v>
      </c>
      <c r="O27" s="7">
        <v>300</v>
      </c>
      <c r="P27" s="7"/>
      <c r="Q27" s="7">
        <v>0</v>
      </c>
      <c r="R27" s="7">
        <v>300</v>
      </c>
      <c r="S27" s="7">
        <v>0</v>
      </c>
      <c r="T27" s="7">
        <v>0</v>
      </c>
      <c r="U27" s="7">
        <v>300</v>
      </c>
      <c r="V27" s="7">
        <v>0</v>
      </c>
    </row>
    <row r="28" spans="1:22" ht="63.75" customHeight="1">
      <c r="A28" s="42"/>
      <c r="B28" s="15" t="s">
        <v>28</v>
      </c>
      <c r="C28" s="7">
        <v>183</v>
      </c>
      <c r="D28" s="7">
        <v>0</v>
      </c>
      <c r="E28" s="7">
        <v>0</v>
      </c>
      <c r="F28" s="7">
        <f>50+145.76</f>
        <v>195.76</v>
      </c>
      <c r="G28" s="7">
        <v>0</v>
      </c>
      <c r="H28" s="7">
        <v>0</v>
      </c>
      <c r="I28" s="7">
        <v>150</v>
      </c>
      <c r="J28" s="7">
        <v>0</v>
      </c>
      <c r="K28" s="7">
        <v>0</v>
      </c>
      <c r="L28" s="7">
        <v>150</v>
      </c>
      <c r="M28" s="7">
        <v>0</v>
      </c>
      <c r="N28" s="7">
        <v>0</v>
      </c>
      <c r="O28" s="7">
        <v>300</v>
      </c>
      <c r="P28" s="7"/>
      <c r="Q28" s="7">
        <v>0</v>
      </c>
      <c r="R28" s="7">
        <v>300</v>
      </c>
      <c r="S28" s="7">
        <v>0</v>
      </c>
      <c r="T28" s="7">
        <v>0</v>
      </c>
      <c r="U28" s="7">
        <v>300</v>
      </c>
      <c r="V28" s="7">
        <v>0</v>
      </c>
    </row>
    <row r="29" spans="1:22" ht="36.75" customHeight="1">
      <c r="A29" s="43"/>
      <c r="B29" s="15" t="s">
        <v>71</v>
      </c>
      <c r="C29" s="7"/>
      <c r="D29" s="7"/>
      <c r="E29" s="7"/>
      <c r="F29" s="7"/>
      <c r="G29" s="7"/>
      <c r="H29" s="7"/>
      <c r="I29" s="7">
        <v>520.02</v>
      </c>
      <c r="J29" s="7"/>
      <c r="K29" s="7"/>
      <c r="L29" s="7">
        <v>300</v>
      </c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7.5" customHeight="1">
      <c r="A30" s="26" t="s">
        <v>11</v>
      </c>
      <c r="B30" s="13" t="s">
        <v>12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/>
      <c r="J30" s="6">
        <v>0</v>
      </c>
      <c r="K30" s="6">
        <v>0</v>
      </c>
      <c r="L30" s="6"/>
      <c r="M30" s="6">
        <v>0</v>
      </c>
      <c r="N30" s="6">
        <v>0</v>
      </c>
      <c r="O30" s="6"/>
      <c r="P30" s="6"/>
      <c r="Q30" s="6">
        <v>0</v>
      </c>
      <c r="R30" s="6"/>
      <c r="S30" s="6">
        <v>0</v>
      </c>
      <c r="T30" s="6">
        <v>0</v>
      </c>
      <c r="U30" s="6"/>
      <c r="V30" s="6">
        <v>0</v>
      </c>
    </row>
    <row r="31" spans="1:22" ht="80.25" customHeight="1">
      <c r="A31" s="41" t="s">
        <v>13</v>
      </c>
      <c r="B31" s="13" t="s">
        <v>14</v>
      </c>
      <c r="C31" s="6">
        <v>0</v>
      </c>
      <c r="D31" s="6">
        <v>0</v>
      </c>
      <c r="E31" s="6">
        <v>0</v>
      </c>
      <c r="F31" s="29">
        <f>F32+F33</f>
        <v>266.28899999999999</v>
      </c>
      <c r="G31" s="6">
        <f t="shared" ref="G31:H31" si="3">G32+G33</f>
        <v>0</v>
      </c>
      <c r="H31" s="29">
        <f t="shared" si="3"/>
        <v>155.91399999999999</v>
      </c>
      <c r="I31" s="6"/>
      <c r="J31" s="6">
        <v>0</v>
      </c>
      <c r="K31" s="6">
        <v>0</v>
      </c>
      <c r="L31" s="6"/>
      <c r="M31" s="6">
        <v>0</v>
      </c>
      <c r="N31" s="6">
        <v>0</v>
      </c>
      <c r="O31" s="6">
        <v>0</v>
      </c>
      <c r="P31" s="6"/>
      <c r="Q31" s="6">
        <v>0</v>
      </c>
      <c r="R31" s="6">
        <v>0</v>
      </c>
      <c r="S31" s="6">
        <v>0</v>
      </c>
      <c r="T31" s="6">
        <v>0</v>
      </c>
      <c r="U31" s="6">
        <v>200</v>
      </c>
      <c r="V31" s="6">
        <v>0</v>
      </c>
    </row>
    <row r="32" spans="1:22" ht="69.75" customHeight="1">
      <c r="A32" s="42"/>
      <c r="B32" s="13" t="s">
        <v>68</v>
      </c>
      <c r="C32" s="7"/>
      <c r="D32" s="7"/>
      <c r="E32" s="7"/>
      <c r="F32" s="28">
        <v>17.324000000000002</v>
      </c>
      <c r="G32" s="7"/>
      <c r="H32" s="28">
        <v>155.91399999999999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69.75" customHeight="1">
      <c r="A33" s="43"/>
      <c r="B33" s="14" t="s">
        <v>95</v>
      </c>
      <c r="C33" s="7"/>
      <c r="D33" s="7"/>
      <c r="E33" s="7"/>
      <c r="F33" s="28">
        <v>248.965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.75">
      <c r="A34" s="26"/>
      <c r="B34" s="13" t="s">
        <v>15</v>
      </c>
      <c r="C34" s="6">
        <f t="shared" ref="C34:V34" si="4">C5+C24+C30+C31</f>
        <v>2141.6999999999998</v>
      </c>
      <c r="D34" s="6">
        <f t="shared" si="4"/>
        <v>45.2</v>
      </c>
      <c r="E34" s="6">
        <f t="shared" si="4"/>
        <v>2223.1</v>
      </c>
      <c r="F34" s="6">
        <f t="shared" si="4"/>
        <v>1771.827</v>
      </c>
      <c r="G34" s="6">
        <f t="shared" si="4"/>
        <v>68.8</v>
      </c>
      <c r="H34" s="6">
        <f t="shared" si="4"/>
        <v>1460.4069999999999</v>
      </c>
      <c r="I34" s="6">
        <f t="shared" si="4"/>
        <v>2506.2168300000003</v>
      </c>
      <c r="J34" s="6">
        <f t="shared" si="4"/>
        <v>75.400000000000006</v>
      </c>
      <c r="K34" s="6">
        <f t="shared" si="4"/>
        <v>1032.1500000000001</v>
      </c>
      <c r="L34" s="6">
        <f>L5+L24+L30+L31</f>
        <v>1592</v>
      </c>
      <c r="M34" s="6">
        <f t="shared" si="4"/>
        <v>82.9</v>
      </c>
      <c r="N34" s="6">
        <f t="shared" si="4"/>
        <v>0</v>
      </c>
      <c r="O34" s="6">
        <f>O5+O24+O30+O31</f>
        <v>1634.5</v>
      </c>
      <c r="P34" s="6">
        <f>P5+P24+P30+P31</f>
        <v>91.2</v>
      </c>
      <c r="Q34" s="6">
        <f t="shared" si="4"/>
        <v>0</v>
      </c>
      <c r="R34" s="6">
        <f t="shared" si="4"/>
        <v>1650.9</v>
      </c>
      <c r="S34" s="6">
        <f t="shared" si="4"/>
        <v>100.3</v>
      </c>
      <c r="T34" s="6">
        <f t="shared" ref="T34" si="5">T5+T24+T30+T31</f>
        <v>0</v>
      </c>
      <c r="U34" s="6">
        <f t="shared" si="4"/>
        <v>2040</v>
      </c>
      <c r="V34" s="6">
        <f t="shared" si="4"/>
        <v>0</v>
      </c>
    </row>
  </sheetData>
  <mergeCells count="14">
    <mergeCell ref="A1:V1"/>
    <mergeCell ref="A31:A33"/>
    <mergeCell ref="I3:K3"/>
    <mergeCell ref="F3:H3"/>
    <mergeCell ref="C3:E3"/>
    <mergeCell ref="B2:B4"/>
    <mergeCell ref="A2:A4"/>
    <mergeCell ref="A24:A29"/>
    <mergeCell ref="L3:N3"/>
    <mergeCell ref="O3:Q3"/>
    <mergeCell ref="U3:V3"/>
    <mergeCell ref="C2:V2"/>
    <mergeCell ref="A5:A19"/>
    <mergeCell ref="R3:T3"/>
  </mergeCells>
  <pageMargins left="0.39370078740157483" right="0.23622047244094491" top="0.39370078740157483" bottom="0.39370078740157483" header="0.51181102362204722" footer="0.31496062992125984"/>
  <pageSetup paperSize="9" scale="5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5" zoomScaleNormal="85" workbookViewId="0">
      <selection activeCell="R1" sqref="R1:S1048576"/>
    </sheetView>
  </sheetViews>
  <sheetFormatPr defaultRowHeight="15"/>
  <cols>
    <col min="1" max="1" width="3.85546875" style="8" customWidth="1"/>
    <col min="2" max="2" width="38.5703125" style="8" customWidth="1"/>
    <col min="3" max="3" width="10" style="8" customWidth="1"/>
    <col min="4" max="4" width="7.85546875" style="8" customWidth="1"/>
    <col min="5" max="5" width="11" style="8" customWidth="1"/>
    <col min="6" max="6" width="10" style="8" customWidth="1"/>
    <col min="7" max="7" width="11.28515625" style="8" customWidth="1"/>
    <col min="8" max="9" width="13.5703125" style="8" customWidth="1"/>
    <col min="10" max="10" width="12.28515625" style="11" customWidth="1"/>
    <col min="11" max="11" width="7.85546875" style="12" customWidth="1"/>
    <col min="12" max="12" width="11.28515625" style="8" customWidth="1"/>
    <col min="13" max="13" width="7.85546875" style="8" customWidth="1"/>
    <col min="14" max="14" width="11.28515625" style="8" customWidth="1"/>
    <col min="15" max="15" width="7.85546875" style="8" customWidth="1"/>
    <col min="16" max="16" width="10" style="8" customWidth="1"/>
    <col min="17" max="17" width="7.85546875" style="8" customWidth="1"/>
    <col min="18" max="18" width="6.140625" style="11" customWidth="1"/>
    <col min="19" max="19" width="5" style="12" customWidth="1"/>
    <col min="20" max="16384" width="9.140625" style="8"/>
  </cols>
  <sheetData>
    <row r="1" spans="1:20" ht="60" customHeight="1">
      <c r="A1" s="40" t="s">
        <v>89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0" ht="15.75" customHeight="1">
      <c r="A2" s="44" t="s">
        <v>22</v>
      </c>
      <c r="B2" s="45" t="s">
        <v>21</v>
      </c>
      <c r="C2" s="46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20" ht="15.75">
      <c r="A3" s="44"/>
      <c r="B3" s="45"/>
      <c r="C3" s="44" t="s">
        <v>17</v>
      </c>
      <c r="D3" s="44"/>
      <c r="E3" s="44"/>
      <c r="F3" s="44" t="s">
        <v>16</v>
      </c>
      <c r="G3" s="44"/>
      <c r="H3" s="44" t="s">
        <v>18</v>
      </c>
      <c r="I3" s="44"/>
      <c r="J3" s="44" t="s">
        <v>61</v>
      </c>
      <c r="K3" s="44"/>
      <c r="L3" s="44" t="s">
        <v>62</v>
      </c>
      <c r="M3" s="44"/>
      <c r="N3" s="44" t="s">
        <v>63</v>
      </c>
      <c r="O3" s="44"/>
      <c r="P3" s="44" t="s">
        <v>64</v>
      </c>
      <c r="Q3" s="44"/>
    </row>
    <row r="4" spans="1:20" ht="15.75">
      <c r="A4" s="44"/>
      <c r="B4" s="45"/>
      <c r="C4" s="34" t="s">
        <v>19</v>
      </c>
      <c r="D4" s="34" t="s">
        <v>23</v>
      </c>
      <c r="E4" s="34" t="s">
        <v>20</v>
      </c>
      <c r="F4" s="34" t="s">
        <v>19</v>
      </c>
      <c r="G4" s="34" t="s">
        <v>20</v>
      </c>
      <c r="H4" s="39" t="s">
        <v>19</v>
      </c>
      <c r="I4" s="39" t="s">
        <v>20</v>
      </c>
      <c r="J4" s="39" t="s">
        <v>19</v>
      </c>
      <c r="K4" s="39" t="s">
        <v>20</v>
      </c>
      <c r="L4" s="39" t="s">
        <v>19</v>
      </c>
      <c r="M4" s="39" t="s">
        <v>20</v>
      </c>
      <c r="N4" s="39" t="s">
        <v>19</v>
      </c>
      <c r="O4" s="39" t="s">
        <v>20</v>
      </c>
      <c r="P4" s="34" t="s">
        <v>19</v>
      </c>
      <c r="Q4" s="34" t="s">
        <v>20</v>
      </c>
    </row>
    <row r="5" spans="1:20" ht="144" customHeight="1">
      <c r="A5" s="41" t="s">
        <v>1</v>
      </c>
      <c r="B5" s="13" t="s">
        <v>29</v>
      </c>
      <c r="C5" s="6">
        <f>SUM(C6:C7)</f>
        <v>1739.2</v>
      </c>
      <c r="D5" s="6">
        <f>SUM(D6:D7)</f>
        <v>0</v>
      </c>
      <c r="E5" s="6">
        <f>SUM(E6:E7)</f>
        <v>0</v>
      </c>
      <c r="F5" s="6">
        <f>F6+F7</f>
        <v>779.6</v>
      </c>
      <c r="G5" s="6">
        <f>G6+G7</f>
        <v>0</v>
      </c>
      <c r="H5" s="6">
        <f>208.6+470.2</f>
        <v>678.8</v>
      </c>
      <c r="I5" s="6">
        <f>SUM(I6:I6)</f>
        <v>0</v>
      </c>
      <c r="J5" s="6">
        <f>500+250</f>
        <v>750</v>
      </c>
      <c r="K5" s="6">
        <f>SUM(K6:K6)</f>
        <v>0</v>
      </c>
      <c r="L5" s="6">
        <f>500+250</f>
        <v>750</v>
      </c>
      <c r="M5" s="6">
        <f>SUM(M6:M6)</f>
        <v>0</v>
      </c>
      <c r="N5" s="6">
        <f>500+250</f>
        <v>750</v>
      </c>
      <c r="O5" s="6">
        <f>SUM(O6:O6)</f>
        <v>0</v>
      </c>
      <c r="P5" s="6">
        <v>300</v>
      </c>
      <c r="Q5" s="6">
        <f>SUM(Q6:Q6)</f>
        <v>0</v>
      </c>
      <c r="R5" s="16"/>
    </row>
    <row r="6" spans="1:20" ht="17.25" customHeight="1">
      <c r="A6" s="42"/>
      <c r="B6" s="14" t="s">
        <v>30</v>
      </c>
      <c r="C6" s="7">
        <v>20.2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20" ht="48.75" customHeight="1">
      <c r="A7" s="43"/>
      <c r="B7" s="14" t="s">
        <v>55</v>
      </c>
      <c r="C7" s="7">
        <v>1719</v>
      </c>
      <c r="D7" s="7">
        <v>0</v>
      </c>
      <c r="E7" s="7">
        <v>0</v>
      </c>
      <c r="F7" s="7">
        <v>779.6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20" ht="96" customHeight="1">
      <c r="A8" s="49" t="s">
        <v>8</v>
      </c>
      <c r="B8" s="13" t="s">
        <v>31</v>
      </c>
      <c r="C8" s="6">
        <f>SUM(C9:C10)</f>
        <v>135.1</v>
      </c>
      <c r="D8" s="6">
        <f t="shared" ref="D8:E8" si="0">SUM(D9:D10)</f>
        <v>0</v>
      </c>
      <c r="E8" s="6">
        <f t="shared" si="0"/>
        <v>0</v>
      </c>
      <c r="F8" s="6">
        <f>F9+F10</f>
        <v>30</v>
      </c>
      <c r="G8" s="6">
        <f>G9+G10</f>
        <v>0</v>
      </c>
      <c r="H8" s="6">
        <v>6</v>
      </c>
      <c r="I8" s="6">
        <f t="shared" ref="I8" si="1">SUM(I9:I10)</f>
        <v>0</v>
      </c>
      <c r="J8" s="6">
        <v>0</v>
      </c>
      <c r="K8" s="6">
        <f t="shared" ref="K8" si="2">SUM(K9:K10)</f>
        <v>0</v>
      </c>
      <c r="L8" s="6">
        <v>0</v>
      </c>
      <c r="M8" s="6">
        <f t="shared" ref="M8" si="3">SUM(M9:M10)</f>
        <v>0</v>
      </c>
      <c r="N8" s="6">
        <v>0</v>
      </c>
      <c r="O8" s="6">
        <f t="shared" ref="O8" si="4">SUM(O9:O10)</f>
        <v>0</v>
      </c>
      <c r="P8" s="6">
        <v>100</v>
      </c>
      <c r="Q8" s="6">
        <f t="shared" ref="Q8" si="5">SUM(Q9:Q10)</f>
        <v>0</v>
      </c>
    </row>
    <row r="9" spans="1:20" ht="33.75" customHeight="1">
      <c r="A9" s="49"/>
      <c r="B9" s="14" t="s">
        <v>32</v>
      </c>
      <c r="C9" s="7">
        <v>129.6</v>
      </c>
      <c r="D9" s="7">
        <v>0</v>
      </c>
      <c r="E9" s="7">
        <v>0</v>
      </c>
      <c r="F9" s="7">
        <v>30</v>
      </c>
      <c r="G9" s="7">
        <v>0</v>
      </c>
      <c r="H9" s="7">
        <v>0</v>
      </c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0</v>
      </c>
    </row>
    <row r="10" spans="1:20" ht="18.75" customHeight="1">
      <c r="A10" s="49"/>
      <c r="B10" s="15" t="s">
        <v>33</v>
      </c>
      <c r="C10" s="7">
        <v>5.5</v>
      </c>
      <c r="D10" s="7">
        <v>0</v>
      </c>
      <c r="E10" s="7">
        <v>0</v>
      </c>
      <c r="F10" s="7">
        <v>0</v>
      </c>
      <c r="G10" s="7">
        <v>0</v>
      </c>
      <c r="H10" s="7">
        <v>6</v>
      </c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0</v>
      </c>
    </row>
    <row r="11" spans="1:20" ht="111.75" customHeight="1">
      <c r="A11" s="41" t="s">
        <v>11</v>
      </c>
      <c r="B11" s="13" t="s">
        <v>34</v>
      </c>
      <c r="C11" s="6">
        <f>C12+C13</f>
        <v>3729.2000000000003</v>
      </c>
      <c r="D11" s="6">
        <v>0</v>
      </c>
      <c r="E11" s="6">
        <v>0</v>
      </c>
      <c r="F11" s="6">
        <v>173</v>
      </c>
      <c r="G11" s="6">
        <f>G12+G13+G14</f>
        <v>615.9</v>
      </c>
      <c r="H11" s="6">
        <v>11.3</v>
      </c>
      <c r="I11" s="6">
        <v>214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100</v>
      </c>
      <c r="Q11" s="6">
        <v>0</v>
      </c>
    </row>
    <row r="12" spans="1:20" ht="18" customHeight="1">
      <c r="A12" s="42"/>
      <c r="B12" s="14" t="s">
        <v>35</v>
      </c>
      <c r="C12" s="7">
        <f>2842.3+504.1</f>
        <v>3346.4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20" ht="82.5" customHeight="1">
      <c r="A13" s="43"/>
      <c r="B13" s="14" t="s">
        <v>36</v>
      </c>
      <c r="C13" s="7">
        <v>382.8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20" ht="82.5" customHeight="1">
      <c r="A14" s="33"/>
      <c r="B14" s="14" t="s">
        <v>80</v>
      </c>
      <c r="C14" s="7"/>
      <c r="D14" s="7"/>
      <c r="E14" s="7"/>
      <c r="F14" s="7">
        <f>32.5+25.5</f>
        <v>58</v>
      </c>
      <c r="G14" s="7">
        <v>615.9</v>
      </c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0" ht="67.5" customHeight="1">
      <c r="A15" s="32"/>
      <c r="B15" s="14" t="s">
        <v>81</v>
      </c>
      <c r="C15" s="7"/>
      <c r="D15" s="7"/>
      <c r="E15" s="7"/>
      <c r="F15" s="7"/>
      <c r="G15" s="7"/>
      <c r="H15" s="7">
        <f>3.84+4.7+2.75</f>
        <v>11.29</v>
      </c>
      <c r="I15" s="7">
        <v>213.99</v>
      </c>
      <c r="J15" s="7"/>
      <c r="K15" s="7"/>
      <c r="L15" s="7"/>
      <c r="M15" s="7"/>
      <c r="N15" s="7"/>
      <c r="O15" s="7"/>
      <c r="P15" s="7"/>
      <c r="Q15" s="7"/>
    </row>
    <row r="16" spans="1:20" ht="128.25" customHeight="1">
      <c r="A16" s="41" t="s">
        <v>13</v>
      </c>
      <c r="B16" s="13" t="s">
        <v>37</v>
      </c>
      <c r="C16" s="6">
        <v>750</v>
      </c>
      <c r="D16" s="6">
        <f>D17</f>
        <v>0</v>
      </c>
      <c r="E16" s="6">
        <f>E17</f>
        <v>15000</v>
      </c>
      <c r="F16" s="6">
        <f>F17</f>
        <v>1530.3</v>
      </c>
      <c r="G16" s="6">
        <f>G17</f>
        <v>24726.400000000001</v>
      </c>
      <c r="H16" s="6">
        <f>H17+H18</f>
        <v>1561</v>
      </c>
      <c r="I16" s="6">
        <v>31006.01</v>
      </c>
      <c r="J16" s="6">
        <f>J17+J18</f>
        <v>1322.34</v>
      </c>
      <c r="K16" s="6">
        <v>0</v>
      </c>
      <c r="L16" s="6">
        <f>L17+L18</f>
        <v>422.26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S16" s="17"/>
      <c r="T16" s="18"/>
    </row>
    <row r="17" spans="1:20" ht="194.25" customHeight="1">
      <c r="A17" s="43"/>
      <c r="B17" s="14" t="s">
        <v>104</v>
      </c>
      <c r="C17" s="7">
        <v>750</v>
      </c>
      <c r="D17" s="7">
        <v>0</v>
      </c>
      <c r="E17" s="7">
        <v>15000</v>
      </c>
      <c r="F17" s="7">
        <v>1530.3</v>
      </c>
      <c r="G17" s="7">
        <v>24726.400000000001</v>
      </c>
      <c r="H17" s="7">
        <v>1500</v>
      </c>
      <c r="I17" s="7">
        <v>31006.01</v>
      </c>
      <c r="J17" s="7">
        <v>1322.34</v>
      </c>
      <c r="K17" s="7"/>
      <c r="L17" s="7">
        <v>222.26</v>
      </c>
      <c r="M17" s="7"/>
      <c r="N17" s="7">
        <v>0</v>
      </c>
      <c r="O17" s="7"/>
      <c r="P17" s="7"/>
      <c r="Q17" s="7"/>
      <c r="S17" s="17"/>
      <c r="T17" s="18"/>
    </row>
    <row r="18" spans="1:20" ht="53.25" customHeight="1">
      <c r="A18" s="32"/>
      <c r="B18" s="14" t="s">
        <v>103</v>
      </c>
      <c r="C18" s="7"/>
      <c r="D18" s="7"/>
      <c r="E18" s="7"/>
      <c r="F18" s="7"/>
      <c r="G18" s="7"/>
      <c r="H18" s="7">
        <v>61</v>
      </c>
      <c r="I18" s="7"/>
      <c r="J18" s="7"/>
      <c r="K18" s="7"/>
      <c r="L18" s="7">
        <v>200</v>
      </c>
      <c r="M18" s="7"/>
      <c r="N18" s="7"/>
      <c r="O18" s="7"/>
      <c r="P18" s="7"/>
      <c r="Q18" s="7"/>
      <c r="S18" s="17"/>
      <c r="T18" s="18"/>
    </row>
    <row r="19" spans="1:20" ht="113.25" customHeight="1">
      <c r="A19" s="41" t="s">
        <v>38</v>
      </c>
      <c r="B19" s="13" t="s">
        <v>39</v>
      </c>
      <c r="C19" s="6">
        <f t="shared" ref="C19:E19" si="6">SUM(C20:C21)</f>
        <v>316.09999999999997</v>
      </c>
      <c r="D19" s="6">
        <f t="shared" si="6"/>
        <v>0</v>
      </c>
      <c r="E19" s="6">
        <f t="shared" si="6"/>
        <v>407.5</v>
      </c>
      <c r="F19" s="6">
        <v>1284.5999999999999</v>
      </c>
      <c r="G19" s="6">
        <v>633.6</v>
      </c>
      <c r="H19" s="6">
        <f>2357.9+68.5</f>
        <v>2426.4</v>
      </c>
      <c r="I19" s="6">
        <v>1358.9</v>
      </c>
      <c r="J19" s="6">
        <v>1500</v>
      </c>
      <c r="K19" s="6">
        <f t="shared" ref="K19" si="7">SUM(K20:K21)</f>
        <v>0</v>
      </c>
      <c r="L19" s="6">
        <v>1650</v>
      </c>
      <c r="M19" s="6">
        <f t="shared" ref="M19" si="8">SUM(M20:M21)</f>
        <v>0</v>
      </c>
      <c r="N19" s="6">
        <v>1700</v>
      </c>
      <c r="O19" s="6">
        <f t="shared" ref="O19" si="9">SUM(O20:O21)</f>
        <v>0</v>
      </c>
      <c r="P19" s="6">
        <v>1200</v>
      </c>
      <c r="Q19" s="6">
        <f t="shared" ref="Q19" si="10">SUM(Q20:Q21)</f>
        <v>0</v>
      </c>
    </row>
    <row r="20" spans="1:20" ht="114" customHeight="1">
      <c r="A20" s="42"/>
      <c r="B20" s="14" t="s">
        <v>76</v>
      </c>
      <c r="C20" s="7">
        <v>56.9</v>
      </c>
      <c r="D20" s="7">
        <v>0</v>
      </c>
      <c r="E20" s="7">
        <v>407.5</v>
      </c>
      <c r="F20" s="7"/>
      <c r="G20" s="7"/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20" ht="32.25" customHeight="1">
      <c r="A21" s="42"/>
      <c r="B21" s="14" t="s">
        <v>54</v>
      </c>
      <c r="C21" s="7">
        <v>259.2</v>
      </c>
      <c r="D21" s="7">
        <v>0</v>
      </c>
      <c r="E21" s="7">
        <v>0</v>
      </c>
      <c r="F21" s="7"/>
      <c r="G21" s="7">
        <v>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0</v>
      </c>
    </row>
    <row r="22" spans="1:20" ht="117" customHeight="1">
      <c r="A22" s="32"/>
      <c r="B22" s="14" t="s">
        <v>75</v>
      </c>
      <c r="C22" s="7"/>
      <c r="D22" s="7"/>
      <c r="E22" s="7"/>
      <c r="F22" s="7">
        <v>59.4</v>
      </c>
      <c r="G22" s="7">
        <v>633.6</v>
      </c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0" ht="66.75" customHeight="1">
      <c r="A23" s="32"/>
      <c r="B23" s="14" t="s">
        <v>78</v>
      </c>
      <c r="C23" s="7"/>
      <c r="D23" s="7"/>
      <c r="E23" s="7"/>
      <c r="F23" s="7"/>
      <c r="G23" s="7"/>
      <c r="H23" s="7">
        <f>4.92+4.97</f>
        <v>9.89</v>
      </c>
      <c r="I23" s="7">
        <f>93.34+94.29</f>
        <v>187.63</v>
      </c>
      <c r="J23" s="7"/>
      <c r="K23" s="7"/>
      <c r="L23" s="7"/>
      <c r="M23" s="7"/>
      <c r="N23" s="7"/>
      <c r="O23" s="7"/>
      <c r="P23" s="7"/>
      <c r="Q23" s="7"/>
    </row>
    <row r="24" spans="1:20" ht="66.75" customHeight="1">
      <c r="A24" s="32"/>
      <c r="B24" s="14" t="s">
        <v>79</v>
      </c>
      <c r="C24" s="7"/>
      <c r="D24" s="7"/>
      <c r="E24" s="7"/>
      <c r="F24" s="7"/>
      <c r="G24" s="7"/>
      <c r="H24" s="7">
        <v>1.57</v>
      </c>
      <c r="I24" s="7">
        <v>29.71</v>
      </c>
      <c r="J24" s="7"/>
      <c r="K24" s="7"/>
      <c r="L24" s="7"/>
      <c r="M24" s="7"/>
      <c r="N24" s="7"/>
      <c r="O24" s="7"/>
      <c r="P24" s="7"/>
      <c r="Q24" s="7"/>
    </row>
    <row r="25" spans="1:20" ht="81" customHeight="1">
      <c r="A25" s="32"/>
      <c r="B25" s="14" t="s">
        <v>84</v>
      </c>
      <c r="C25" s="7"/>
      <c r="D25" s="7"/>
      <c r="E25" s="7"/>
      <c r="F25" s="7"/>
      <c r="G25" s="7"/>
      <c r="H25" s="7">
        <v>57.077599999999997</v>
      </c>
      <c r="I25" s="7">
        <v>1141.5999999999999</v>
      </c>
      <c r="J25" s="7"/>
      <c r="K25" s="7"/>
      <c r="L25" s="7"/>
      <c r="M25" s="7"/>
      <c r="N25" s="7"/>
      <c r="O25" s="7"/>
      <c r="P25" s="7"/>
      <c r="Q25" s="7"/>
    </row>
    <row r="26" spans="1:20" ht="97.5" customHeight="1">
      <c r="A26" s="35" t="s">
        <v>40</v>
      </c>
      <c r="B26" s="13" t="s">
        <v>41</v>
      </c>
      <c r="C26" s="6">
        <v>384</v>
      </c>
      <c r="D26" s="6">
        <v>0</v>
      </c>
      <c r="E26" s="6">
        <v>0</v>
      </c>
      <c r="F26" s="6">
        <v>406</v>
      </c>
      <c r="G26" s="6">
        <v>0</v>
      </c>
      <c r="H26" s="6">
        <v>273.5</v>
      </c>
      <c r="I26" s="6">
        <v>0</v>
      </c>
      <c r="J26" s="6">
        <v>350</v>
      </c>
      <c r="K26" s="6">
        <v>0</v>
      </c>
      <c r="L26" s="6">
        <v>400</v>
      </c>
      <c r="M26" s="6">
        <v>0</v>
      </c>
      <c r="N26" s="6">
        <v>400</v>
      </c>
      <c r="O26" s="6">
        <v>0</v>
      </c>
      <c r="P26" s="6">
        <v>200</v>
      </c>
      <c r="Q26" s="6">
        <v>0</v>
      </c>
    </row>
    <row r="27" spans="1:20" ht="114" customHeight="1">
      <c r="A27" s="35" t="s">
        <v>42</v>
      </c>
      <c r="B27" s="13" t="s">
        <v>43</v>
      </c>
      <c r="C27" s="6">
        <v>112</v>
      </c>
      <c r="D27" s="6">
        <v>0</v>
      </c>
      <c r="E27" s="6">
        <v>0</v>
      </c>
      <c r="F27" s="6">
        <v>190</v>
      </c>
      <c r="G27" s="6">
        <v>0</v>
      </c>
      <c r="H27" s="6">
        <v>129.9</v>
      </c>
      <c r="I27" s="6">
        <v>0</v>
      </c>
      <c r="J27" s="6">
        <v>200</v>
      </c>
      <c r="K27" s="6">
        <v>0</v>
      </c>
      <c r="L27" s="6">
        <v>200</v>
      </c>
      <c r="M27" s="6">
        <v>0</v>
      </c>
      <c r="N27" s="6">
        <v>200</v>
      </c>
      <c r="O27" s="6">
        <v>0</v>
      </c>
      <c r="P27" s="6">
        <v>100</v>
      </c>
      <c r="Q27" s="6">
        <v>0</v>
      </c>
    </row>
    <row r="28" spans="1:20" ht="96" customHeight="1">
      <c r="A28" s="41" t="s">
        <v>44</v>
      </c>
      <c r="B28" s="13" t="s">
        <v>45</v>
      </c>
      <c r="C28" s="6">
        <v>408.9</v>
      </c>
      <c r="D28" s="6">
        <v>0</v>
      </c>
      <c r="E28" s="6">
        <v>0</v>
      </c>
      <c r="F28" s="6">
        <v>582.29999999999995</v>
      </c>
      <c r="G28" s="6">
        <v>0</v>
      </c>
      <c r="H28" s="6">
        <f>1253.6+34.4</f>
        <v>1288</v>
      </c>
      <c r="I28" s="6">
        <v>651.9</v>
      </c>
      <c r="J28" s="6">
        <v>1800</v>
      </c>
      <c r="K28" s="6">
        <v>0</v>
      </c>
      <c r="L28" s="6">
        <v>1800</v>
      </c>
      <c r="M28" s="6">
        <v>0</v>
      </c>
      <c r="N28" s="6">
        <v>1800</v>
      </c>
      <c r="O28" s="6">
        <v>0</v>
      </c>
      <c r="P28" s="6">
        <v>350</v>
      </c>
      <c r="Q28" s="6">
        <v>0</v>
      </c>
    </row>
    <row r="29" spans="1:20" ht="51" customHeight="1">
      <c r="A29" s="43"/>
      <c r="B29" s="14" t="s">
        <v>77</v>
      </c>
      <c r="C29" s="7"/>
      <c r="D29" s="7"/>
      <c r="E29" s="7"/>
      <c r="F29" s="7"/>
      <c r="G29" s="7"/>
      <c r="H29" s="7">
        <f>2.29+2.44</f>
        <v>4.7300000000000004</v>
      </c>
      <c r="I29" s="7">
        <v>89.52</v>
      </c>
      <c r="J29" s="7"/>
      <c r="K29" s="7"/>
      <c r="L29" s="7"/>
      <c r="M29" s="7"/>
      <c r="N29" s="7"/>
      <c r="O29" s="7"/>
      <c r="P29" s="7"/>
      <c r="Q29" s="7"/>
    </row>
    <row r="30" spans="1:20" ht="65.25" customHeight="1">
      <c r="A30" s="33"/>
      <c r="B30" s="14" t="s">
        <v>82</v>
      </c>
      <c r="C30" s="7"/>
      <c r="D30" s="7"/>
      <c r="E30" s="7"/>
      <c r="F30" s="7"/>
      <c r="G30" s="7"/>
      <c r="H30" s="7">
        <v>29.66</v>
      </c>
      <c r="I30" s="7">
        <v>562.38</v>
      </c>
      <c r="J30" s="7"/>
      <c r="K30" s="7"/>
      <c r="L30" s="7"/>
      <c r="M30" s="7"/>
      <c r="N30" s="7"/>
      <c r="O30" s="7"/>
      <c r="P30" s="7"/>
      <c r="Q30" s="7"/>
    </row>
    <row r="31" spans="1:20" ht="65.25" customHeight="1">
      <c r="A31" s="33"/>
      <c r="B31" s="14" t="s">
        <v>107</v>
      </c>
      <c r="C31" s="7"/>
      <c r="D31" s="7"/>
      <c r="E31" s="7"/>
      <c r="F31" s="7"/>
      <c r="G31" s="7"/>
      <c r="H31" s="7"/>
      <c r="I31" s="7"/>
      <c r="J31" s="28">
        <v>1.6666700000000001</v>
      </c>
      <c r="K31" s="7"/>
      <c r="L31" s="7"/>
      <c r="M31" s="7"/>
      <c r="N31" s="7"/>
      <c r="O31" s="7"/>
      <c r="P31" s="7"/>
      <c r="Q31" s="7"/>
    </row>
    <row r="32" spans="1:20" ht="65.25" customHeight="1">
      <c r="A32" s="33"/>
      <c r="B32" s="14" t="s">
        <v>111</v>
      </c>
      <c r="C32" s="7"/>
      <c r="D32" s="7"/>
      <c r="E32" s="7"/>
      <c r="F32" s="7"/>
      <c r="G32" s="7"/>
      <c r="H32" s="7"/>
      <c r="I32" s="7"/>
      <c r="J32" s="28">
        <v>1.6666700000000001</v>
      </c>
      <c r="K32" s="7"/>
      <c r="L32" s="7"/>
      <c r="M32" s="7"/>
      <c r="N32" s="7"/>
      <c r="O32" s="7"/>
      <c r="P32" s="7"/>
      <c r="Q32" s="7"/>
    </row>
    <row r="33" spans="1:17" ht="65.25" customHeight="1">
      <c r="A33" s="33"/>
      <c r="B33" s="14" t="s">
        <v>112</v>
      </c>
      <c r="C33" s="7"/>
      <c r="D33" s="7"/>
      <c r="E33" s="7"/>
      <c r="F33" s="7"/>
      <c r="G33" s="7"/>
      <c r="H33" s="7"/>
      <c r="I33" s="7"/>
      <c r="J33" s="28">
        <v>1.6666700000000001</v>
      </c>
      <c r="K33" s="7"/>
      <c r="L33" s="7"/>
      <c r="M33" s="7"/>
      <c r="N33" s="7"/>
      <c r="O33" s="7"/>
      <c r="P33" s="7"/>
      <c r="Q33" s="7"/>
    </row>
    <row r="34" spans="1:17" ht="65.25" customHeight="1">
      <c r="A34" s="33"/>
      <c r="B34" s="14" t="s">
        <v>108</v>
      </c>
      <c r="C34" s="7"/>
      <c r="D34" s="7"/>
      <c r="E34" s="7"/>
      <c r="F34" s="7"/>
      <c r="G34" s="7"/>
      <c r="H34" s="7"/>
      <c r="I34" s="7"/>
      <c r="J34" s="28">
        <v>4.0259</v>
      </c>
      <c r="K34" s="7"/>
      <c r="L34" s="7"/>
      <c r="M34" s="7"/>
      <c r="N34" s="7"/>
      <c r="O34" s="7"/>
      <c r="P34" s="7"/>
      <c r="Q34" s="7"/>
    </row>
    <row r="35" spans="1:17" ht="94.5" customHeight="1">
      <c r="A35" s="35" t="s">
        <v>46</v>
      </c>
      <c r="B35" s="13" t="s">
        <v>47</v>
      </c>
      <c r="C35" s="6">
        <v>0</v>
      </c>
      <c r="D35" s="6">
        <v>0</v>
      </c>
      <c r="E35" s="6">
        <v>0</v>
      </c>
      <c r="F35" s="6"/>
      <c r="G35" s="6">
        <v>0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0</v>
      </c>
    </row>
    <row r="36" spans="1:17" ht="126.75" customHeight="1">
      <c r="A36" s="35" t="s">
        <v>48</v>
      </c>
      <c r="B36" s="13" t="s">
        <v>49</v>
      </c>
      <c r="C36" s="6">
        <v>37.700000000000003</v>
      </c>
      <c r="D36" s="6">
        <v>0</v>
      </c>
      <c r="E36" s="6">
        <v>0</v>
      </c>
      <c r="F36" s="6">
        <v>284.10000000000002</v>
      </c>
      <c r="G36" s="6">
        <v>0</v>
      </c>
      <c r="H36" s="6">
        <v>294</v>
      </c>
      <c r="I36" s="6">
        <v>0</v>
      </c>
      <c r="J36" s="6">
        <v>350</v>
      </c>
      <c r="K36" s="6">
        <v>0</v>
      </c>
      <c r="L36" s="6">
        <v>450</v>
      </c>
      <c r="M36" s="6">
        <v>0</v>
      </c>
      <c r="N36" s="6">
        <v>500</v>
      </c>
      <c r="O36" s="6">
        <v>0</v>
      </c>
      <c r="P36" s="6">
        <v>0</v>
      </c>
      <c r="Q36" s="6">
        <v>0</v>
      </c>
    </row>
    <row r="37" spans="1:17" ht="95.25" customHeight="1">
      <c r="A37" s="35" t="s">
        <v>50</v>
      </c>
      <c r="B37" s="13" t="s">
        <v>51</v>
      </c>
      <c r="C37" s="6">
        <v>39.700000000000003</v>
      </c>
      <c r="D37" s="6">
        <v>0</v>
      </c>
      <c r="E37" s="6">
        <v>0</v>
      </c>
      <c r="F37" s="6">
        <v>199.3</v>
      </c>
      <c r="G37" s="6">
        <v>0</v>
      </c>
      <c r="H37" s="6">
        <v>104.7</v>
      </c>
      <c r="I37" s="6">
        <v>0</v>
      </c>
      <c r="J37" s="6">
        <v>100</v>
      </c>
      <c r="K37" s="6">
        <v>0</v>
      </c>
      <c r="L37" s="6">
        <v>100</v>
      </c>
      <c r="M37" s="6">
        <v>0</v>
      </c>
      <c r="N37" s="6">
        <v>100</v>
      </c>
      <c r="O37" s="6">
        <v>0</v>
      </c>
      <c r="P37" s="6">
        <v>100</v>
      </c>
      <c r="Q37" s="6">
        <v>0</v>
      </c>
    </row>
    <row r="38" spans="1:17" ht="96" customHeight="1">
      <c r="A38" s="35" t="s">
        <v>52</v>
      </c>
      <c r="B38" s="13" t="s">
        <v>53</v>
      </c>
      <c r="C38" s="6">
        <v>629.6</v>
      </c>
      <c r="D38" s="6">
        <v>0</v>
      </c>
      <c r="E38" s="6">
        <v>0</v>
      </c>
      <c r="F38" s="6">
        <v>0</v>
      </c>
      <c r="G38" s="6">
        <v>0</v>
      </c>
      <c r="H38" s="6">
        <v>376.2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39" spans="1:17" ht="96" customHeight="1">
      <c r="A39" s="35" t="s">
        <v>65</v>
      </c>
      <c r="B39" s="13" t="s">
        <v>66</v>
      </c>
      <c r="C39" s="6">
        <v>225.5</v>
      </c>
      <c r="D39" s="6"/>
      <c r="E39" s="6"/>
      <c r="F39" s="6">
        <v>437.3</v>
      </c>
      <c r="G39" s="6"/>
      <c r="H39" s="6">
        <f>H40+H41</f>
        <v>364.9</v>
      </c>
      <c r="I39" s="6"/>
      <c r="J39" s="6">
        <v>500</v>
      </c>
      <c r="K39" s="6"/>
      <c r="L39" s="6">
        <v>500</v>
      </c>
      <c r="M39" s="6"/>
      <c r="N39" s="6">
        <v>500</v>
      </c>
      <c r="O39" s="6"/>
      <c r="P39" s="6">
        <v>700</v>
      </c>
      <c r="Q39" s="6"/>
    </row>
    <row r="40" spans="1:17" ht="36" customHeight="1">
      <c r="A40" s="30"/>
      <c r="B40" s="14" t="s">
        <v>97</v>
      </c>
      <c r="C40" s="7"/>
      <c r="D40" s="7"/>
      <c r="E40" s="7"/>
      <c r="F40" s="7"/>
      <c r="G40" s="7"/>
      <c r="H40" s="7">
        <v>295</v>
      </c>
      <c r="I40" s="7"/>
      <c r="J40" s="7"/>
      <c r="K40" s="7"/>
      <c r="L40" s="7"/>
      <c r="M40" s="7"/>
      <c r="N40" s="7"/>
      <c r="O40" s="7"/>
      <c r="P40" s="7"/>
      <c r="Q40" s="7"/>
    </row>
    <row r="41" spans="1:17" ht="36" customHeight="1">
      <c r="A41" s="30"/>
      <c r="B41" s="14" t="s">
        <v>98</v>
      </c>
      <c r="C41" s="7"/>
      <c r="D41" s="7"/>
      <c r="E41" s="7"/>
      <c r="F41" s="7"/>
      <c r="G41" s="7"/>
      <c r="H41" s="7">
        <v>69.900000000000006</v>
      </c>
      <c r="I41" s="7"/>
      <c r="J41" s="7"/>
      <c r="K41" s="7"/>
      <c r="L41" s="7"/>
      <c r="M41" s="7"/>
      <c r="N41" s="7"/>
      <c r="O41" s="7"/>
      <c r="P41" s="7"/>
      <c r="Q41" s="7"/>
    </row>
    <row r="42" spans="1:17" ht="115.5" customHeight="1">
      <c r="A42" s="41" t="s">
        <v>74</v>
      </c>
      <c r="B42" s="19" t="s">
        <v>72</v>
      </c>
      <c r="C42" s="6" t="s">
        <v>73</v>
      </c>
      <c r="D42" s="6" t="s">
        <v>73</v>
      </c>
      <c r="E42" s="6" t="s">
        <v>73</v>
      </c>
      <c r="F42" s="6" t="s">
        <v>73</v>
      </c>
      <c r="G42" s="6" t="s">
        <v>73</v>
      </c>
      <c r="H42" s="6">
        <f>H43+H44</f>
        <v>0</v>
      </c>
      <c r="I42" s="6">
        <v>0</v>
      </c>
      <c r="J42" s="6">
        <f>J43+J44</f>
        <v>200</v>
      </c>
      <c r="K42" s="6"/>
      <c r="L42" s="6">
        <f>L43+L44</f>
        <v>250</v>
      </c>
      <c r="M42" s="6"/>
      <c r="N42" s="6">
        <f>N43+N44</f>
        <v>300</v>
      </c>
      <c r="O42" s="6"/>
      <c r="P42" s="6">
        <f>P43+P44</f>
        <v>42.5</v>
      </c>
      <c r="Q42" s="6"/>
    </row>
    <row r="43" spans="1:17" ht="33" customHeight="1">
      <c r="A43" s="43"/>
      <c r="B43" s="20" t="s">
        <v>99</v>
      </c>
      <c r="C43" s="6" t="s">
        <v>73</v>
      </c>
      <c r="D43" s="6" t="s">
        <v>73</v>
      </c>
      <c r="E43" s="6" t="s">
        <v>73</v>
      </c>
      <c r="F43" s="6" t="s">
        <v>73</v>
      </c>
      <c r="G43" s="6" t="s">
        <v>73</v>
      </c>
      <c r="H43" s="7"/>
      <c r="I43" s="7">
        <v>0</v>
      </c>
      <c r="J43" s="7">
        <v>200</v>
      </c>
      <c r="K43" s="7"/>
      <c r="L43" s="7">
        <v>250</v>
      </c>
      <c r="M43" s="7"/>
      <c r="N43" s="7">
        <v>300</v>
      </c>
      <c r="O43" s="7"/>
      <c r="P43" s="7">
        <v>30.5</v>
      </c>
      <c r="Q43" s="6"/>
    </row>
    <row r="44" spans="1:17" ht="52.5" customHeight="1">
      <c r="A44" s="33"/>
      <c r="B44" s="20" t="s">
        <v>96</v>
      </c>
      <c r="C44" s="6" t="s">
        <v>73</v>
      </c>
      <c r="D44" s="6" t="s">
        <v>73</v>
      </c>
      <c r="E44" s="6" t="s">
        <v>73</v>
      </c>
      <c r="F44" s="6" t="s">
        <v>73</v>
      </c>
      <c r="G44" s="6" t="s">
        <v>73</v>
      </c>
      <c r="H44" s="7"/>
      <c r="I44" s="7"/>
      <c r="J44" s="7"/>
      <c r="K44" s="7"/>
      <c r="L44" s="7"/>
      <c r="M44" s="7"/>
      <c r="N44" s="7"/>
      <c r="O44" s="7"/>
      <c r="P44" s="7">
        <v>12</v>
      </c>
      <c r="Q44" s="6"/>
    </row>
    <row r="45" spans="1:17" ht="15.75">
      <c r="A45" s="35"/>
      <c r="B45" s="13" t="s">
        <v>15</v>
      </c>
      <c r="C45" s="6">
        <f>C5+C8+C11+C16+C19+C26+C27+C28+C35+C36+C37+C38+C39</f>
        <v>8507</v>
      </c>
      <c r="D45" s="6">
        <f>D5+D8+D11+D16+D19+D26+D27+D28+D35+D36+D37+D38+D39</f>
        <v>0</v>
      </c>
      <c r="E45" s="6">
        <f>E5+E8+E11+E16+E19+E26+E27+E28+E35+E36+E37+E38+E39</f>
        <v>15407.5</v>
      </c>
      <c r="F45" s="6">
        <f>F5+F8+F11+F16+F19+F26+F27+F28+F35+F36+F37+F38+F39</f>
        <v>5896.5000000000009</v>
      </c>
      <c r="G45" s="6">
        <f>G5+G8+G11+G16+G19+G26+G27+G28+G35+G36+G37+G38+G39</f>
        <v>25975.9</v>
      </c>
      <c r="H45" s="6">
        <f>H5+H8+H11+H16+H19+H26+H27+H28+H35+H36+H37+H38+H39+H42</f>
        <v>7514.6999999999989</v>
      </c>
      <c r="I45" s="6">
        <f>I5+I8+I11+I16+I19+I26+I27+I28+I35+I36+I37+I38+I39+I42</f>
        <v>33230.81</v>
      </c>
      <c r="J45" s="6">
        <f>J5+J8+J11+J16+J19+J26+J27+J28+J35+J36+J37+J38+J39+J42</f>
        <v>7072.34</v>
      </c>
      <c r="K45" s="6">
        <f>K5+K8+K11+K16+K19+K26+K27+K28+K35+K36+K37+K38+K39+K42</f>
        <v>0</v>
      </c>
      <c r="L45" s="6">
        <f>L5+L8+L11+L16+L19+L26+L27+L28+L35+L36+L37+L38+L39+L42</f>
        <v>6522.26</v>
      </c>
      <c r="M45" s="6">
        <f t="shared" ref="M45:Q45" si="11">M5+M8+M11+M16+M19+M26+M27+M28+M35+M36+M37+M38+M39+M42</f>
        <v>0</v>
      </c>
      <c r="N45" s="6">
        <f t="shared" si="11"/>
        <v>6250</v>
      </c>
      <c r="O45" s="6">
        <f t="shared" si="11"/>
        <v>0</v>
      </c>
      <c r="P45" s="6">
        <f t="shared" si="11"/>
        <v>3192.5</v>
      </c>
      <c r="Q45" s="6">
        <f t="shared" si="11"/>
        <v>0</v>
      </c>
    </row>
  </sheetData>
  <mergeCells count="18">
    <mergeCell ref="A1:Q1"/>
    <mergeCell ref="A42:A43"/>
    <mergeCell ref="A16:A17"/>
    <mergeCell ref="A28:A29"/>
    <mergeCell ref="A8:A10"/>
    <mergeCell ref="A11:A13"/>
    <mergeCell ref="A19:A21"/>
    <mergeCell ref="A5:A7"/>
    <mergeCell ref="J3:K3"/>
    <mergeCell ref="L3:M3"/>
    <mergeCell ref="N3:O3"/>
    <mergeCell ref="P3:Q3"/>
    <mergeCell ref="A2:A4"/>
    <mergeCell ref="B2:B4"/>
    <mergeCell ref="C3:E3"/>
    <mergeCell ref="F3:G3"/>
    <mergeCell ref="H3:I3"/>
    <mergeCell ref="C2:Q2"/>
  </mergeCells>
  <pageMargins left="0.27559055118110237" right="0.15748031496062992" top="0.39370078740157483" bottom="0.39370078740157483" header="0.19685039370078741" footer="0.15748031496062992"/>
  <pageSetup paperSize="9" scale="66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85" zoomScaleNormal="85" workbookViewId="0">
      <selection activeCell="R1" sqref="R1:S1048576"/>
    </sheetView>
  </sheetViews>
  <sheetFormatPr defaultRowHeight="15"/>
  <cols>
    <col min="1" max="1" width="3.85546875" style="8" customWidth="1"/>
    <col min="2" max="2" width="38.5703125" style="8" customWidth="1"/>
    <col min="3" max="3" width="10" style="8" customWidth="1"/>
    <col min="4" max="4" width="7.85546875" style="8" customWidth="1"/>
    <col min="5" max="5" width="12.28515625" style="8" customWidth="1"/>
    <col min="6" max="6" width="9.28515625" style="8" customWidth="1"/>
    <col min="7" max="7" width="11.5703125" style="8" customWidth="1"/>
    <col min="8" max="8" width="10.85546875" style="8" customWidth="1"/>
    <col min="9" max="9" width="10.7109375" style="8" customWidth="1"/>
    <col min="10" max="10" width="10.28515625" style="11" customWidth="1"/>
    <col min="11" max="11" width="7.85546875" style="24" customWidth="1"/>
    <col min="12" max="12" width="9.140625" style="8"/>
    <col min="13" max="13" width="7.85546875" style="8" customWidth="1"/>
    <col min="14" max="14" width="9.140625" style="8"/>
    <col min="15" max="15" width="7.85546875" style="8" customWidth="1"/>
    <col min="16" max="16" width="9.140625" style="8"/>
    <col min="17" max="17" width="7.85546875" style="8" customWidth="1"/>
    <col min="18" max="18" width="6" style="11" customWidth="1"/>
    <col min="19" max="19" width="9.140625" style="24"/>
    <col min="20" max="16384" width="9.140625" style="8"/>
  </cols>
  <sheetData>
    <row r="1" spans="1:17" ht="60" customHeight="1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customHeight="1">
      <c r="A2" s="44" t="s">
        <v>22</v>
      </c>
      <c r="B2" s="45" t="s">
        <v>21</v>
      </c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75">
      <c r="A3" s="44"/>
      <c r="B3" s="45"/>
      <c r="C3" s="44" t="s">
        <v>17</v>
      </c>
      <c r="D3" s="44"/>
      <c r="E3" s="44"/>
      <c r="F3" s="44" t="s">
        <v>16</v>
      </c>
      <c r="G3" s="44"/>
      <c r="H3" s="44" t="s">
        <v>18</v>
      </c>
      <c r="I3" s="44"/>
      <c r="J3" s="44" t="s">
        <v>61</v>
      </c>
      <c r="K3" s="44"/>
      <c r="L3" s="44" t="s">
        <v>62</v>
      </c>
      <c r="M3" s="44"/>
      <c r="N3" s="44" t="s">
        <v>63</v>
      </c>
      <c r="O3" s="44"/>
      <c r="P3" s="44" t="s">
        <v>64</v>
      </c>
      <c r="Q3" s="44"/>
    </row>
    <row r="4" spans="1:17" ht="15.75">
      <c r="A4" s="44"/>
      <c r="B4" s="45"/>
      <c r="C4" s="34" t="s">
        <v>19</v>
      </c>
      <c r="D4" s="34" t="s">
        <v>23</v>
      </c>
      <c r="E4" s="34" t="s">
        <v>20</v>
      </c>
      <c r="F4" s="34" t="s">
        <v>19</v>
      </c>
      <c r="G4" s="34" t="s">
        <v>20</v>
      </c>
      <c r="H4" s="34" t="s">
        <v>19</v>
      </c>
      <c r="I4" s="34" t="s">
        <v>20</v>
      </c>
      <c r="J4" s="34" t="s">
        <v>19</v>
      </c>
      <c r="K4" s="34" t="s">
        <v>20</v>
      </c>
      <c r="L4" s="34" t="s">
        <v>19</v>
      </c>
      <c r="M4" s="34" t="s">
        <v>20</v>
      </c>
      <c r="N4" s="34" t="s">
        <v>19</v>
      </c>
      <c r="O4" s="34" t="s">
        <v>20</v>
      </c>
      <c r="P4" s="34" t="s">
        <v>19</v>
      </c>
      <c r="Q4" s="34" t="s">
        <v>20</v>
      </c>
    </row>
    <row r="5" spans="1:17" ht="78.75" customHeight="1">
      <c r="A5" s="35" t="s">
        <v>1</v>
      </c>
      <c r="B5" s="13" t="s">
        <v>56</v>
      </c>
      <c r="C5" s="6">
        <v>0</v>
      </c>
      <c r="D5" s="6">
        <v>0</v>
      </c>
      <c r="E5" s="6">
        <v>0</v>
      </c>
      <c r="F5" s="6">
        <v>60</v>
      </c>
      <c r="G5" s="6">
        <v>0</v>
      </c>
      <c r="H5" s="6">
        <v>250</v>
      </c>
      <c r="I5" s="6">
        <v>0</v>
      </c>
      <c r="J5" s="6">
        <v>10</v>
      </c>
      <c r="K5" s="6">
        <v>0</v>
      </c>
      <c r="L5" s="6">
        <v>10</v>
      </c>
      <c r="M5" s="6">
        <v>0</v>
      </c>
      <c r="N5" s="6">
        <v>60</v>
      </c>
      <c r="O5" s="6">
        <v>0</v>
      </c>
      <c r="P5" s="6">
        <v>60</v>
      </c>
      <c r="Q5" s="6">
        <v>0</v>
      </c>
    </row>
    <row r="6" spans="1:17" ht="95.25" customHeight="1">
      <c r="A6" s="49" t="s">
        <v>8</v>
      </c>
      <c r="B6" s="13" t="s">
        <v>57</v>
      </c>
      <c r="C6" s="6">
        <f t="shared" ref="C6:G6" si="0">SUM(C7:C7)</f>
        <v>118.3772</v>
      </c>
      <c r="D6" s="6">
        <f t="shared" si="0"/>
        <v>0</v>
      </c>
      <c r="E6" s="6">
        <f t="shared" si="0"/>
        <v>0</v>
      </c>
      <c r="F6" s="6">
        <f t="shared" si="0"/>
        <v>65</v>
      </c>
      <c r="G6" s="6">
        <f t="shared" si="0"/>
        <v>0</v>
      </c>
      <c r="H6" s="6"/>
      <c r="I6" s="6"/>
      <c r="J6" s="6">
        <v>0</v>
      </c>
      <c r="K6" s="6">
        <f t="shared" ref="K6" si="1">SUM(K7:K7)</f>
        <v>0</v>
      </c>
      <c r="L6" s="6">
        <v>0</v>
      </c>
      <c r="M6" s="6">
        <f t="shared" ref="M6" si="2">SUM(M7:M7)</f>
        <v>0</v>
      </c>
      <c r="N6" s="6">
        <f t="shared" ref="N6" si="3">SUM(N7:N7)</f>
        <v>0</v>
      </c>
      <c r="O6" s="6">
        <f t="shared" ref="O6" si="4">SUM(O7:O7)</f>
        <v>0</v>
      </c>
      <c r="P6" s="6">
        <f t="shared" ref="P6" si="5">SUM(P7:P7)</f>
        <v>0</v>
      </c>
      <c r="Q6" s="6">
        <f t="shared" ref="Q6" si="6">SUM(Q7:Q7)</f>
        <v>0</v>
      </c>
    </row>
    <row r="7" spans="1:17" ht="97.5" customHeight="1">
      <c r="A7" s="49"/>
      <c r="B7" s="14" t="s">
        <v>58</v>
      </c>
      <c r="C7" s="7">
        <v>118.3772</v>
      </c>
      <c r="D7" s="7">
        <v>0</v>
      </c>
      <c r="E7" s="7">
        <v>0</v>
      </c>
      <c r="F7" s="7">
        <v>65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ht="97.5" customHeight="1">
      <c r="A8" s="31" t="s">
        <v>11</v>
      </c>
      <c r="B8" s="13" t="s">
        <v>59</v>
      </c>
      <c r="C8" s="6">
        <v>100</v>
      </c>
      <c r="D8" s="6">
        <v>0</v>
      </c>
      <c r="E8" s="6">
        <v>0</v>
      </c>
      <c r="F8" s="6">
        <v>220</v>
      </c>
      <c r="G8" s="6">
        <v>0</v>
      </c>
      <c r="H8" s="6">
        <f>H9+H10</f>
        <v>816.12367999999992</v>
      </c>
      <c r="I8" s="6">
        <v>2030</v>
      </c>
      <c r="J8" s="6">
        <v>500</v>
      </c>
      <c r="K8" s="6">
        <v>0</v>
      </c>
      <c r="L8" s="6">
        <v>500</v>
      </c>
      <c r="M8" s="6">
        <v>0</v>
      </c>
      <c r="N8" s="6">
        <v>500</v>
      </c>
      <c r="O8" s="6">
        <v>0</v>
      </c>
      <c r="P8" s="6"/>
      <c r="Q8" s="6">
        <v>0</v>
      </c>
    </row>
    <row r="9" spans="1:17" ht="142.5" customHeight="1">
      <c r="A9" s="30"/>
      <c r="B9" s="37" t="s">
        <v>110</v>
      </c>
      <c r="C9" s="7"/>
      <c r="D9" s="7"/>
      <c r="E9" s="7"/>
      <c r="F9" s="7"/>
      <c r="G9" s="7"/>
      <c r="H9" s="7">
        <v>148.32368</v>
      </c>
      <c r="I9" s="7">
        <v>2030</v>
      </c>
      <c r="J9" s="7">
        <v>500</v>
      </c>
      <c r="K9" s="7"/>
      <c r="L9" s="7">
        <v>500</v>
      </c>
      <c r="M9" s="7"/>
      <c r="N9" s="7">
        <v>500</v>
      </c>
      <c r="O9" s="7"/>
      <c r="P9" s="7"/>
      <c r="Q9" s="7"/>
    </row>
    <row r="10" spans="1:17" ht="54" customHeight="1">
      <c r="A10" s="30"/>
      <c r="B10" s="37" t="s">
        <v>114</v>
      </c>
      <c r="C10" s="7"/>
      <c r="D10" s="7"/>
      <c r="E10" s="7"/>
      <c r="F10" s="7"/>
      <c r="G10" s="7"/>
      <c r="H10" s="7">
        <v>667.8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ht="178.5" customHeight="1">
      <c r="A11" s="41" t="s">
        <v>13</v>
      </c>
      <c r="B11" s="13" t="s">
        <v>91</v>
      </c>
      <c r="C11" s="6">
        <f>C12</f>
        <v>0</v>
      </c>
      <c r="D11" s="6">
        <f t="shared" ref="D11:Q11" si="7">D12</f>
        <v>0</v>
      </c>
      <c r="E11" s="6">
        <f t="shared" si="7"/>
        <v>2250.4</v>
      </c>
      <c r="F11" s="6">
        <f t="shared" si="7"/>
        <v>0</v>
      </c>
      <c r="G11" s="6">
        <f t="shared" si="7"/>
        <v>1207</v>
      </c>
      <c r="H11" s="6">
        <f t="shared" si="7"/>
        <v>0</v>
      </c>
      <c r="I11" s="6">
        <f t="shared" si="7"/>
        <v>0</v>
      </c>
      <c r="J11" s="6">
        <f t="shared" si="7"/>
        <v>0</v>
      </c>
      <c r="K11" s="6">
        <f t="shared" si="7"/>
        <v>0</v>
      </c>
      <c r="L11" s="6">
        <f t="shared" si="7"/>
        <v>0</v>
      </c>
      <c r="M11" s="6">
        <f t="shared" si="7"/>
        <v>0</v>
      </c>
      <c r="N11" s="6">
        <f t="shared" si="7"/>
        <v>0</v>
      </c>
      <c r="O11" s="6">
        <f t="shared" si="7"/>
        <v>0</v>
      </c>
      <c r="P11" s="6">
        <f t="shared" si="7"/>
        <v>0</v>
      </c>
      <c r="Q11" s="6">
        <f t="shared" si="7"/>
        <v>0</v>
      </c>
    </row>
    <row r="12" spans="1:17" ht="114" customHeight="1">
      <c r="A12" s="43"/>
      <c r="B12" s="14" t="s">
        <v>60</v>
      </c>
      <c r="C12" s="7">
        <v>0</v>
      </c>
      <c r="D12" s="7">
        <v>0</v>
      </c>
      <c r="E12" s="7">
        <v>2250.4</v>
      </c>
      <c r="F12" s="7">
        <v>0</v>
      </c>
      <c r="G12" s="7">
        <v>1207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15.75">
      <c r="A13" s="35"/>
      <c r="B13" s="13" t="s">
        <v>15</v>
      </c>
      <c r="C13" s="6">
        <f t="shared" ref="C13:Q13" si="8">C5+C6+C8+C11</f>
        <v>218.37720000000002</v>
      </c>
      <c r="D13" s="6">
        <f t="shared" si="8"/>
        <v>0</v>
      </c>
      <c r="E13" s="6">
        <f t="shared" si="8"/>
        <v>2250.4</v>
      </c>
      <c r="F13" s="6">
        <f t="shared" si="8"/>
        <v>345</v>
      </c>
      <c r="G13" s="6">
        <f t="shared" si="8"/>
        <v>1207</v>
      </c>
      <c r="H13" s="6">
        <f t="shared" si="8"/>
        <v>1066.1236799999999</v>
      </c>
      <c r="I13" s="6">
        <f t="shared" si="8"/>
        <v>2030</v>
      </c>
      <c r="J13" s="6">
        <f t="shared" si="8"/>
        <v>510</v>
      </c>
      <c r="K13" s="6">
        <f t="shared" si="8"/>
        <v>0</v>
      </c>
      <c r="L13" s="6">
        <f t="shared" si="8"/>
        <v>510</v>
      </c>
      <c r="M13" s="6">
        <f t="shared" si="8"/>
        <v>0</v>
      </c>
      <c r="N13" s="6">
        <f t="shared" si="8"/>
        <v>560</v>
      </c>
      <c r="O13" s="6">
        <f t="shared" si="8"/>
        <v>0</v>
      </c>
      <c r="P13" s="6">
        <f t="shared" si="8"/>
        <v>60</v>
      </c>
      <c r="Q13" s="6">
        <f t="shared" si="8"/>
        <v>0</v>
      </c>
    </row>
  </sheetData>
  <mergeCells count="13">
    <mergeCell ref="A1:Q1"/>
    <mergeCell ref="A6:A7"/>
    <mergeCell ref="A11:A12"/>
    <mergeCell ref="A2:A4"/>
    <mergeCell ref="B2:B4"/>
    <mergeCell ref="C3:E3"/>
    <mergeCell ref="J3:K3"/>
    <mergeCell ref="L3:M3"/>
    <mergeCell ref="N3:O3"/>
    <mergeCell ref="P3:Q3"/>
    <mergeCell ref="C2:Q2"/>
    <mergeCell ref="F3:G3"/>
    <mergeCell ref="H3:I3"/>
  </mergeCells>
  <pageMargins left="0.39370078740157483" right="0.23622047244094491" top="0.39370078740157483" bottom="0.39370078740157483" header="0.15748031496062992" footer="0.15748031496062992"/>
  <pageSetup paperSize="9" scale="7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>
      <selection activeCell="H20" sqref="H20"/>
    </sheetView>
  </sheetViews>
  <sheetFormatPr defaultRowHeight="15"/>
  <cols>
    <col min="1" max="1" width="4.7109375" customWidth="1"/>
    <col min="2" max="2" width="38.5703125" customWidth="1"/>
    <col min="10" max="10" width="9.5703125" bestFit="1" customWidth="1"/>
  </cols>
  <sheetData>
    <row r="1" spans="1:19" s="1" customFormat="1" ht="60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9"/>
      <c r="S1" s="10"/>
    </row>
    <row r="2" spans="1:19" s="1" customFormat="1" ht="15.75" customHeight="1">
      <c r="A2" s="53" t="s">
        <v>22</v>
      </c>
      <c r="B2" s="55" t="s">
        <v>21</v>
      </c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9"/>
      <c r="S2" s="10"/>
    </row>
    <row r="3" spans="1:19" s="1" customFormat="1" ht="15.75">
      <c r="A3" s="53"/>
      <c r="B3" s="55"/>
      <c r="C3" s="44" t="s">
        <v>17</v>
      </c>
      <c r="D3" s="44"/>
      <c r="E3" s="44"/>
      <c r="F3" s="44" t="s">
        <v>16</v>
      </c>
      <c r="G3" s="44"/>
      <c r="H3" s="44" t="s">
        <v>18</v>
      </c>
      <c r="I3" s="44"/>
      <c r="J3" s="44" t="s">
        <v>61</v>
      </c>
      <c r="K3" s="44"/>
      <c r="L3" s="44" t="s">
        <v>62</v>
      </c>
      <c r="M3" s="44"/>
      <c r="N3" s="53" t="s">
        <v>63</v>
      </c>
      <c r="O3" s="53"/>
      <c r="P3" s="53" t="s">
        <v>64</v>
      </c>
      <c r="Q3" s="53"/>
      <c r="R3" s="9"/>
      <c r="S3" s="10"/>
    </row>
    <row r="4" spans="1:19" s="1" customFormat="1" ht="15.75">
      <c r="A4" s="53"/>
      <c r="B4" s="55"/>
      <c r="C4" s="21" t="s">
        <v>19</v>
      </c>
      <c r="D4" s="21" t="s">
        <v>23</v>
      </c>
      <c r="E4" s="21" t="s">
        <v>20</v>
      </c>
      <c r="F4" s="21" t="s">
        <v>19</v>
      </c>
      <c r="G4" s="21" t="s">
        <v>20</v>
      </c>
      <c r="H4" s="21" t="s">
        <v>19</v>
      </c>
      <c r="I4" s="21" t="s">
        <v>20</v>
      </c>
      <c r="J4" s="21" t="s">
        <v>19</v>
      </c>
      <c r="K4" s="21" t="s">
        <v>20</v>
      </c>
      <c r="L4" s="21" t="s">
        <v>19</v>
      </c>
      <c r="M4" s="21" t="s">
        <v>20</v>
      </c>
      <c r="N4" s="22" t="s">
        <v>19</v>
      </c>
      <c r="O4" s="22" t="s">
        <v>20</v>
      </c>
      <c r="P4" s="22" t="s">
        <v>19</v>
      </c>
      <c r="Q4" s="22" t="s">
        <v>20</v>
      </c>
      <c r="R4" s="9"/>
      <c r="S4" s="10"/>
    </row>
    <row r="5" spans="1:19" s="1" customFormat="1" ht="82.5" customHeight="1">
      <c r="A5" s="50" t="s">
        <v>1</v>
      </c>
      <c r="B5" s="2" t="s">
        <v>85</v>
      </c>
      <c r="C5" s="6">
        <v>0</v>
      </c>
      <c r="D5" s="6">
        <v>0</v>
      </c>
      <c r="E5" s="6">
        <v>0</v>
      </c>
      <c r="F5" s="6" t="s">
        <v>86</v>
      </c>
      <c r="G5" s="6">
        <v>0</v>
      </c>
      <c r="H5" s="6">
        <v>29.8</v>
      </c>
      <c r="I5" s="6">
        <v>0</v>
      </c>
      <c r="J5" s="6">
        <v>65</v>
      </c>
      <c r="K5" s="6">
        <v>0</v>
      </c>
      <c r="L5" s="6">
        <v>50</v>
      </c>
      <c r="M5" s="6">
        <v>0</v>
      </c>
      <c r="N5" s="4">
        <v>50</v>
      </c>
      <c r="O5" s="4">
        <v>0</v>
      </c>
      <c r="P5" s="4">
        <v>50</v>
      </c>
      <c r="Q5" s="4">
        <v>0</v>
      </c>
      <c r="R5" s="9"/>
      <c r="S5" s="10"/>
    </row>
    <row r="6" spans="1:19" s="1" customFormat="1" ht="65.25" customHeight="1">
      <c r="A6" s="51"/>
      <c r="B6" s="3" t="s">
        <v>105</v>
      </c>
      <c r="C6" s="7"/>
      <c r="D6" s="7"/>
      <c r="E6" s="7"/>
      <c r="F6" s="7"/>
      <c r="G6" s="7"/>
      <c r="H6" s="7"/>
      <c r="I6" s="7"/>
      <c r="J6" s="28">
        <v>2.85067</v>
      </c>
      <c r="K6" s="7"/>
      <c r="L6" s="7"/>
      <c r="M6" s="7"/>
      <c r="N6" s="5"/>
      <c r="O6" s="5"/>
      <c r="P6" s="5"/>
      <c r="Q6" s="5"/>
      <c r="R6" s="9"/>
      <c r="S6" s="10"/>
    </row>
    <row r="7" spans="1:19" s="1" customFormat="1" ht="49.5" customHeight="1">
      <c r="A7" s="52"/>
      <c r="B7" s="14" t="s">
        <v>106</v>
      </c>
      <c r="C7" s="7"/>
      <c r="D7" s="7"/>
      <c r="E7" s="7"/>
      <c r="F7" s="7"/>
      <c r="G7" s="7"/>
      <c r="H7" s="7"/>
      <c r="I7" s="7"/>
      <c r="J7" s="28">
        <v>6.9444800000000004</v>
      </c>
      <c r="K7" s="7"/>
      <c r="L7" s="7"/>
      <c r="M7" s="7"/>
      <c r="N7" s="5"/>
      <c r="O7" s="5"/>
      <c r="P7" s="5"/>
      <c r="Q7" s="5"/>
      <c r="R7" s="9"/>
      <c r="S7" s="10"/>
    </row>
    <row r="8" spans="1:19" s="1" customFormat="1" ht="49.5" customHeight="1">
      <c r="A8" s="36"/>
      <c r="B8" s="14" t="s">
        <v>109</v>
      </c>
      <c r="C8" s="7"/>
      <c r="D8" s="7"/>
      <c r="E8" s="7"/>
      <c r="F8" s="7"/>
      <c r="G8" s="7"/>
      <c r="H8" s="7"/>
      <c r="I8" s="7"/>
      <c r="J8" s="28">
        <v>54.347825999999998</v>
      </c>
      <c r="K8" s="7"/>
      <c r="L8" s="7"/>
      <c r="M8" s="7"/>
      <c r="N8" s="5"/>
      <c r="O8" s="5"/>
      <c r="P8" s="5"/>
      <c r="Q8" s="5"/>
      <c r="R8" s="9"/>
      <c r="S8" s="10"/>
    </row>
    <row r="9" spans="1:19" s="1" customFormat="1" ht="15.75">
      <c r="A9" s="23"/>
      <c r="B9" s="2" t="s">
        <v>15</v>
      </c>
      <c r="C9" s="6">
        <f>C5</f>
        <v>0</v>
      </c>
      <c r="D9" s="6">
        <f t="shared" ref="D9:Q9" si="0">D5</f>
        <v>0</v>
      </c>
      <c r="E9" s="6">
        <f t="shared" si="0"/>
        <v>0</v>
      </c>
      <c r="F9" s="6" t="str">
        <f t="shared" si="0"/>
        <v xml:space="preserve"> -</v>
      </c>
      <c r="G9" s="6">
        <f t="shared" si="0"/>
        <v>0</v>
      </c>
      <c r="H9" s="6">
        <f t="shared" si="0"/>
        <v>29.8</v>
      </c>
      <c r="I9" s="6">
        <f t="shared" si="0"/>
        <v>0</v>
      </c>
      <c r="J9" s="6">
        <f t="shared" si="0"/>
        <v>65</v>
      </c>
      <c r="K9" s="6">
        <f t="shared" si="0"/>
        <v>0</v>
      </c>
      <c r="L9" s="6">
        <f t="shared" si="0"/>
        <v>50</v>
      </c>
      <c r="M9" s="6">
        <f t="shared" si="0"/>
        <v>0</v>
      </c>
      <c r="N9" s="6">
        <f t="shared" si="0"/>
        <v>50</v>
      </c>
      <c r="O9" s="6">
        <f t="shared" si="0"/>
        <v>0</v>
      </c>
      <c r="P9" s="6">
        <f t="shared" si="0"/>
        <v>50</v>
      </c>
      <c r="Q9" s="6">
        <f t="shared" si="0"/>
        <v>0</v>
      </c>
      <c r="R9" s="9"/>
      <c r="S9" s="10"/>
    </row>
  </sheetData>
  <mergeCells count="12">
    <mergeCell ref="A5:A7"/>
    <mergeCell ref="P3:Q3"/>
    <mergeCell ref="A1:Q1"/>
    <mergeCell ref="A2:A4"/>
    <mergeCell ref="B2:B4"/>
    <mergeCell ref="C2:Q2"/>
    <mergeCell ref="C3:E3"/>
    <mergeCell ref="F3:G3"/>
    <mergeCell ref="H3:I3"/>
    <mergeCell ref="J3:K3"/>
    <mergeCell ref="L3:M3"/>
    <mergeCell ref="N3:O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2017-02-27T10:30:02Z</dcterms:modified>
</cp:coreProperties>
</file>